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8B0744F-13B1-4B71-A7FC-3B101D7154DA}" xr6:coauthVersionLast="47" xr6:coauthVersionMax="47" xr10:uidLastSave="{00000000-0000-0000-0000-000000000000}"/>
  <bookViews>
    <workbookView xWindow="-108" yWindow="-108" windowWidth="30936" windowHeight="16896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1" sheetId="16" r:id="rId6"/>
    <sheet name="Pielikumi Nr.2-7" sheetId="6" r:id="rId7"/>
    <sheet name="Pielikumi Nr.8, 9" sheetId="8" r:id="rId8"/>
    <sheet name="Pielikums Nr.11-12" sheetId="11" r:id="rId9"/>
    <sheet name="Pielikumi Nr.13-16" sheetId="13" r:id="rId10"/>
    <sheet name="Pielikumi Nr.17-27" sheetId="14" r:id="rId11"/>
  </sheets>
  <definedNames>
    <definedName name="_Hlk71365834" localSheetId="1">'Peļņas vai zaudējumu pārskats'!$B$7</definedName>
    <definedName name="_Toc506281143" localSheetId="9">'Pielikumi Nr.13-16'!$A$40</definedName>
    <definedName name="_Toc506281143" localSheetId="10">'Pielikumi Nr.17-27'!$A$66</definedName>
    <definedName name="_Toc506281143" localSheetId="6">'Pielikumi Nr.2-7'!$A$29</definedName>
    <definedName name="_Toc506281143" localSheetId="5">'Pielikums Nr.1'!#REF!</definedName>
    <definedName name="_Toc506281143" localSheetId="8">'Pielikums Nr.11-12'!$A$42</definedName>
    <definedName name="_Toc506281145" localSheetId="7">'Pielikumi Nr.8, 9'!$A$2</definedName>
    <definedName name="_Toc506297406" localSheetId="9">'Pielikumi Nr.13-16'!$A$2</definedName>
    <definedName name="_Toc506297406" localSheetId="10">'Pielikumi Nr.17-27'!$A$2</definedName>
    <definedName name="_Toc506297406" localSheetId="6">'Pielikumi Nr.2-7'!$A$2</definedName>
    <definedName name="_Toc506297406" localSheetId="7">'Pielikumi Nr.8, 9'!$A$2</definedName>
    <definedName name="_Toc506297406" localSheetId="5">'Pielikums Nr.1'!$A$2</definedName>
    <definedName name="_Toc506297406" localSheetId="8">'Pielikums Nr.11-12'!$A$11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4" l="1"/>
  <c r="A1" i="14"/>
  <c r="B1" i="13"/>
  <c r="A1" i="13"/>
  <c r="B1" i="11"/>
  <c r="A1" i="11"/>
  <c r="B1" i="8"/>
  <c r="A1" i="8"/>
  <c r="B1" i="6"/>
  <c r="A1" i="6"/>
  <c r="B1" i="5"/>
  <c r="A1" i="5"/>
  <c r="B1" i="4"/>
  <c r="A1" i="4"/>
  <c r="A1" i="2"/>
  <c r="B1" i="2"/>
  <c r="D69" i="14" l="1"/>
  <c r="C69" i="14"/>
  <c r="C42" i="13" l="1"/>
  <c r="C38" i="13"/>
  <c r="C20" i="14"/>
  <c r="B1" i="16" l="1"/>
  <c r="A1" i="16"/>
  <c r="B1" i="15"/>
  <c r="A1" i="15"/>
  <c r="E128" i="14" l="1"/>
  <c r="E127" i="14"/>
  <c r="E126" i="14"/>
  <c r="E125" i="14"/>
  <c r="E124" i="14"/>
  <c r="E123" i="14"/>
  <c r="E122" i="14"/>
  <c r="D10" i="6" l="1"/>
  <c r="C10" i="6"/>
  <c r="D9" i="6"/>
  <c r="C9" i="6"/>
  <c r="D7" i="6"/>
  <c r="C7" i="6"/>
  <c r="D43" i="13"/>
  <c r="D42" i="13"/>
  <c r="C43" i="13"/>
  <c r="D35" i="13"/>
  <c r="C35" i="13"/>
  <c r="D17" i="14" l="1"/>
  <c r="D21" i="14" s="1"/>
  <c r="C17" i="14"/>
  <c r="C21" i="14" s="1"/>
  <c r="C49" i="6" l="1"/>
  <c r="C22" i="6"/>
  <c r="D7" i="1"/>
  <c r="D9" i="1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6" i="16"/>
  <c r="F7" i="16"/>
  <c r="F8" i="16"/>
  <c r="F9" i="16"/>
  <c r="F10" i="16"/>
  <c r="F11" i="16"/>
  <c r="F12" i="16"/>
  <c r="F13" i="16"/>
  <c r="F14" i="16"/>
  <c r="D16" i="2" l="1"/>
  <c r="C112" i="14" l="1"/>
  <c r="D112" i="14"/>
  <c r="D89" i="14" l="1"/>
  <c r="C84" i="14"/>
  <c r="C89" i="14" s="1"/>
  <c r="D28" i="13" l="1"/>
  <c r="C28" i="13"/>
  <c r="D5" i="5" l="1"/>
  <c r="D15" i="2"/>
  <c r="E12" i="4" l="1"/>
  <c r="F12" i="4"/>
  <c r="G12" i="4"/>
  <c r="H12" i="4"/>
  <c r="D12" i="4"/>
  <c r="D73" i="8" l="1"/>
  <c r="E73" i="8"/>
  <c r="F73" i="8"/>
  <c r="G73" i="8"/>
  <c r="H73" i="8"/>
  <c r="C66" i="8"/>
  <c r="D66" i="8"/>
  <c r="E66" i="8"/>
  <c r="F66" i="8"/>
  <c r="G66" i="8"/>
  <c r="H66" i="8"/>
  <c r="D68" i="8"/>
  <c r="E68" i="8"/>
  <c r="F68" i="8"/>
  <c r="G68" i="8"/>
  <c r="H68" i="8"/>
  <c r="I68" i="8"/>
  <c r="C68" i="8"/>
  <c r="D61" i="8"/>
  <c r="E61" i="8"/>
  <c r="F61" i="8"/>
  <c r="G61" i="8"/>
  <c r="H61" i="8"/>
  <c r="C61" i="8"/>
  <c r="J42" i="8"/>
  <c r="J43" i="8"/>
  <c r="J44" i="8"/>
  <c r="J45" i="8"/>
  <c r="J41" i="8"/>
  <c r="E30" i="8"/>
  <c r="E31" i="8"/>
  <c r="E24" i="8"/>
  <c r="E25" i="8"/>
  <c r="E26" i="8"/>
  <c r="E13" i="8"/>
  <c r="E14" i="8"/>
  <c r="E12" i="8"/>
  <c r="E8" i="8"/>
  <c r="E9" i="8"/>
  <c r="E7" i="8"/>
  <c r="E6" i="8"/>
  <c r="D16" i="5" l="1"/>
  <c r="D35" i="5"/>
  <c r="E16" i="5"/>
  <c r="E5" i="5"/>
  <c r="E5" i="1" l="1"/>
  <c r="C50" i="13" l="1"/>
  <c r="D50" i="13"/>
  <c r="C20" i="11"/>
  <c r="C15" i="11"/>
  <c r="C17" i="6"/>
  <c r="D17" i="6"/>
  <c r="D14" i="2"/>
  <c r="D19" i="2"/>
  <c r="D104" i="14" l="1"/>
  <c r="D95" i="14"/>
  <c r="C104" i="14"/>
  <c r="C95" i="14"/>
  <c r="D105" i="14" l="1"/>
  <c r="C105" i="14"/>
  <c r="D47" i="14"/>
  <c r="C44" i="14" s="1"/>
  <c r="C47" i="14" s="1"/>
  <c r="D140" i="14" l="1"/>
  <c r="C140" i="14"/>
  <c r="F130" i="14"/>
  <c r="C130" i="14"/>
  <c r="D115" i="14"/>
  <c r="C115" i="14"/>
  <c r="D79" i="14"/>
  <c r="C79" i="14"/>
  <c r="D61" i="14"/>
  <c r="C57" i="14" s="1"/>
  <c r="C61" i="14" s="1"/>
  <c r="D54" i="14"/>
  <c r="C54" i="14"/>
  <c r="D40" i="14"/>
  <c r="C36" i="14" s="1"/>
  <c r="C40" i="14" s="1"/>
  <c r="D31" i="14"/>
  <c r="C31" i="14"/>
  <c r="D27" i="14"/>
  <c r="C27" i="14"/>
  <c r="D8" i="14"/>
  <c r="C8" i="14"/>
  <c r="D24" i="13"/>
  <c r="C24" i="13"/>
  <c r="D15" i="13"/>
  <c r="C15" i="13"/>
  <c r="D9" i="13"/>
  <c r="C9" i="13"/>
  <c r="D24" i="11"/>
  <c r="D18" i="11"/>
  <c r="C18" i="11"/>
  <c r="D7" i="11"/>
  <c r="C7" i="11"/>
  <c r="D57" i="13"/>
  <c r="D58" i="13" s="1"/>
  <c r="C57" i="13"/>
  <c r="C58" i="13" s="1"/>
  <c r="C73" i="8"/>
  <c r="J69" i="8"/>
  <c r="J70" i="8"/>
  <c r="J71" i="8"/>
  <c r="J68" i="8"/>
  <c r="D72" i="8"/>
  <c r="E72" i="8"/>
  <c r="F72" i="8"/>
  <c r="G72" i="8"/>
  <c r="H72" i="8"/>
  <c r="H74" i="8" s="1"/>
  <c r="I72" i="8"/>
  <c r="C72" i="8"/>
  <c r="J62" i="8"/>
  <c r="J63" i="8"/>
  <c r="J64" i="8"/>
  <c r="J65" i="8"/>
  <c r="G74" i="8"/>
  <c r="J48" i="8"/>
  <c r="J53" i="8" s="1"/>
  <c r="J50" i="8"/>
  <c r="J51" i="8"/>
  <c r="J49" i="8"/>
  <c r="D53" i="8"/>
  <c r="E53" i="8"/>
  <c r="F53" i="8"/>
  <c r="G53" i="8"/>
  <c r="H53" i="8"/>
  <c r="I53" i="8"/>
  <c r="C53" i="8"/>
  <c r="D52" i="8"/>
  <c r="E52" i="8"/>
  <c r="F52" i="8"/>
  <c r="D46" i="8"/>
  <c r="E46" i="8"/>
  <c r="F46" i="8"/>
  <c r="G46" i="8"/>
  <c r="G54" i="8" s="1"/>
  <c r="H46" i="8"/>
  <c r="H54" i="8" s="1"/>
  <c r="I46" i="8"/>
  <c r="C46" i="8"/>
  <c r="C54" i="8" s="1"/>
  <c r="D16" i="8"/>
  <c r="E16" i="8"/>
  <c r="C16" i="8"/>
  <c r="E15" i="8"/>
  <c r="C15" i="8"/>
  <c r="C29" i="8" s="1"/>
  <c r="E29" i="8" s="1"/>
  <c r="E32" i="8" s="1"/>
  <c r="D10" i="8"/>
  <c r="E10" i="8"/>
  <c r="C10" i="8"/>
  <c r="C23" i="8" s="1"/>
  <c r="C33" i="8" s="1"/>
  <c r="D60" i="6"/>
  <c r="C60" i="6"/>
  <c r="D51" i="6"/>
  <c r="C51" i="6"/>
  <c r="D42" i="6"/>
  <c r="C42" i="6"/>
  <c r="D36" i="6"/>
  <c r="C36" i="6"/>
  <c r="D27" i="6"/>
  <c r="C27" i="6"/>
  <c r="E33" i="5"/>
  <c r="E26" i="5"/>
  <c r="E20" i="5"/>
  <c r="D20" i="5"/>
  <c r="D33" i="5"/>
  <c r="D26" i="5"/>
  <c r="H17" i="4"/>
  <c r="H18" i="4"/>
  <c r="H19" i="4"/>
  <c r="H20" i="4"/>
  <c r="H21" i="4"/>
  <c r="H16" i="4"/>
  <c r="E22" i="4"/>
  <c r="F22" i="4"/>
  <c r="G22" i="4"/>
  <c r="H13" i="4"/>
  <c r="H11" i="4"/>
  <c r="H9" i="4"/>
  <c r="H8" i="4"/>
  <c r="H7" i="4"/>
  <c r="D14" i="4"/>
  <c r="D15" i="4" s="1"/>
  <c r="D23" i="4" s="1"/>
  <c r="E14" i="4"/>
  <c r="E15" i="4" s="1"/>
  <c r="E23" i="4" s="1"/>
  <c r="F14" i="4"/>
  <c r="F15" i="4" s="1"/>
  <c r="G14" i="4"/>
  <c r="G15" i="4" s="1"/>
  <c r="E44" i="2"/>
  <c r="E34" i="2"/>
  <c r="E28" i="2"/>
  <c r="E12" i="2"/>
  <c r="E19" i="2"/>
  <c r="D44" i="2"/>
  <c r="D34" i="2"/>
  <c r="D28" i="2"/>
  <c r="D12" i="2"/>
  <c r="E11" i="1"/>
  <c r="E13" i="1" s="1"/>
  <c r="E15" i="1" s="1"/>
  <c r="E20" i="1" s="1"/>
  <c r="E24" i="1" s="1"/>
  <c r="D11" i="1"/>
  <c r="D13" i="1" s="1"/>
  <c r="D15" i="1" s="1"/>
  <c r="D20" i="1" s="1"/>
  <c r="D24" i="1" s="1"/>
  <c r="I54" i="8" l="1"/>
  <c r="I61" i="8"/>
  <c r="G23" i="4"/>
  <c r="F23" i="4"/>
  <c r="H23" i="4"/>
  <c r="C74" i="8"/>
  <c r="D54" i="8"/>
  <c r="J72" i="8"/>
  <c r="D74" i="8"/>
  <c r="C27" i="8"/>
  <c r="D17" i="8"/>
  <c r="D23" i="8"/>
  <c r="C32" i="8"/>
  <c r="F74" i="8"/>
  <c r="E74" i="8"/>
  <c r="E17" i="8"/>
  <c r="C17" i="8"/>
  <c r="C29" i="13"/>
  <c r="D29" i="13"/>
  <c r="H22" i="4"/>
  <c r="H15" i="4"/>
  <c r="D45" i="2"/>
  <c r="D20" i="2"/>
  <c r="E45" i="2"/>
  <c r="E34" i="5"/>
  <c r="E36" i="5" s="1"/>
  <c r="D34" i="5"/>
  <c r="D36" i="5" s="1"/>
  <c r="C116" i="14"/>
  <c r="F54" i="8"/>
  <c r="J52" i="8"/>
  <c r="E54" i="8"/>
  <c r="C32" i="14"/>
  <c r="D116" i="14"/>
  <c r="D32" i="14"/>
  <c r="J46" i="8"/>
  <c r="J54" i="8" s="1"/>
  <c r="H14" i="4"/>
  <c r="E20" i="2"/>
  <c r="E130" i="14"/>
  <c r="D130" i="14"/>
  <c r="I66" i="8" l="1"/>
  <c r="I73" i="8"/>
  <c r="J73" i="8" s="1"/>
  <c r="J61" i="8"/>
  <c r="C34" i="8"/>
  <c r="D27" i="8"/>
  <c r="D34" i="8" s="1"/>
  <c r="D33" i="8"/>
  <c r="E23" i="8"/>
  <c r="I74" i="8" l="1"/>
  <c r="J74" i="8" s="1"/>
  <c r="J66" i="8"/>
  <c r="E27" i="8"/>
  <c r="E34" i="8" s="1"/>
  <c r="E33" i="8"/>
  <c r="C24" i="11"/>
</calcChain>
</file>

<file path=xl/sharedStrings.xml><?xml version="1.0" encoding="utf-8"?>
<sst xmlns="http://schemas.openxmlformats.org/spreadsheetml/2006/main" count="1142" uniqueCount="746">
  <si>
    <t>Galvenie darbības rādītāji</t>
  </si>
  <si>
    <t>01.01.2018 -</t>
  </si>
  <si>
    <t>01.01.2019 -</t>
  </si>
  <si>
    <t>01.01.2020 -</t>
  </si>
  <si>
    <t>01.01.2021 -</t>
  </si>
  <si>
    <t>01.01.2022 -</t>
  </si>
  <si>
    <t xml:space="preserve">Δ </t>
  </si>
  <si>
    <t xml:space="preserve"> 31.12.2021</t>
  </si>
  <si>
    <t>%</t>
  </si>
  <si>
    <t xml:space="preserve">Pārvadītā dabasgāze </t>
  </si>
  <si>
    <t>Transmitted natural gas</t>
  </si>
  <si>
    <t>TWh</t>
  </si>
  <si>
    <t>Sistēmas lietotāju uzglabātā dabasgāze Inčukalna PGK, pārskata perioda beigās</t>
  </si>
  <si>
    <t>Amount of natural gas stored by system users in Inčukalns UGS at the end of reporting period</t>
  </si>
  <si>
    <t>Latvijā patērētās dabasgāzes apjoms*</t>
  </si>
  <si>
    <t>Volume of natural gas consumed in Latvia*</t>
  </si>
  <si>
    <t xml:space="preserve">Izņemtās dabasgāzes apjoms no Inčukalna PGK </t>
  </si>
  <si>
    <t>Volume of natural gas withdrawn from Inčukalns UGS</t>
  </si>
  <si>
    <t>Ieņēmumi no pamatdarbības**</t>
  </si>
  <si>
    <t>Net turnover**</t>
  </si>
  <si>
    <t>'000 EUR</t>
  </si>
  <si>
    <t>EBITDA</t>
  </si>
  <si>
    <t>Neto peļņa</t>
  </si>
  <si>
    <t>Net profit</t>
  </si>
  <si>
    <t>Kopējie aktīvi</t>
  </si>
  <si>
    <t>Total assets</t>
  </si>
  <si>
    <t>Investīcijas</t>
  </si>
  <si>
    <t>Investments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</si>
  <si>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</si>
  <si>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</si>
  <si>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</si>
  <si>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</si>
  <si>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</si>
  <si>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</si>
  <si>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</t>
  </si>
  <si>
    <t>Shareholders' equity ratio***</t>
  </si>
  <si>
    <t>Saistību slogs (Neto aizņēmumi / EBITDA)****</t>
  </si>
  <si>
    <t>Net debt to EBITDA ratio****</t>
  </si>
  <si>
    <t>coef.</t>
  </si>
  <si>
    <t>Saistību apkalpošanas koeficients (DSCR)*****</t>
  </si>
  <si>
    <t>Debt-service Coverage Ratio (DSCR)*****</t>
  </si>
  <si>
    <t>Vidējais darbinieku skaits</t>
  </si>
  <si>
    <t>Average number of employees</t>
  </si>
  <si>
    <t>amount</t>
  </si>
  <si>
    <t>*Dabasgāzes sadales sistēmā ievadītais dabasgāzes apjoms</t>
  </si>
  <si>
    <t>* Volume of natural gas injected into the distribution system</t>
  </si>
  <si>
    <t>** Salīdzinošo periodu dati pārklasificēti, lai būtu salīdzināmi ar 2022. gada datiem</t>
  </si>
  <si>
    <t>** Comparative figures reclassified to be comparable with 2022 figures</t>
  </si>
  <si>
    <t>Kredītlīguma nosacījumi:</t>
  </si>
  <si>
    <t>Financial covenants:</t>
  </si>
  <si>
    <t>* Pašu kapitāla pietiekamības koef.</t>
  </si>
  <si>
    <t>* Shareholders' equity ratio</t>
  </si>
  <si>
    <t>&gt;50%</t>
  </si>
  <si>
    <t>** Saistību sloga koef.</t>
  </si>
  <si>
    <t>**Net debt to EBITDA ratio</t>
  </si>
  <si>
    <t>&lt; 5</t>
  </si>
  <si>
    <t>*** Saistību apkalpošanas koeficients (DSCR)</t>
  </si>
  <si>
    <t>***Debt-service Coverage Ratio (DSCR)</t>
  </si>
  <si>
    <t>&gt;1.2</t>
  </si>
  <si>
    <t>Galvenie finanšu rādītāji</t>
  </si>
  <si>
    <t>Main financial indicators</t>
  </si>
  <si>
    <t>2022  / 31.12.2022 </t>
  </si>
  <si>
    <t>2021  / 31.12.2021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</si>
  <si>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</si>
  <si>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</si>
  <si>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</si>
  <si>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</si>
  <si>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Net turnover</t>
  </si>
  <si>
    <t>EBITDA </t>
  </si>
  <si>
    <t>Neto peļņa </t>
  </si>
  <si>
    <t>Aktīvu kopsumma  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</si>
  <si>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</si>
  <si>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</si>
  <si>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</si>
  <si>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</si>
  <si>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2022 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</si>
  <si>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</si>
  <si>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</si>
  <si>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</si>
  <si>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</si>
  <si>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</si>
  <si>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</si>
  <si>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</si>
  <si>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</si>
  <si>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</si>
  <si>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</si>
  <si>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</si>
  <si>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</si>
  <si>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</si>
  <si>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8,9,12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</si>
  <si>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</si>
  <si>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</si>
  <si>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</t>
  </si>
  <si>
    <t>Financial costs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</si>
  <si>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</si>
  <si>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</si>
  <si>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</si>
  <si>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</si>
  <si>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</si>
  <si>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</si>
  <si>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</si>
  <si>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</si>
  <si>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</si>
  <si>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</si>
  <si>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</si>
  <si>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</si>
  <si>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ienākumi/(zaudējumi):</t>
  </si>
  <si>
    <t>Other comprehensive income/(loss):</t>
  </si>
  <si>
    <t>Pēcnodarbinātības pabalstu pārvērtējumi aktuāra pieņēmumu izmaiņu rezultātā</t>
  </si>
  <si>
    <t>Revaluations of post - employment benefits as a result of changes in actuarial assumptions</t>
  </si>
  <si>
    <t xml:space="preserve">Kopā citi apvienotie ienākumi/(zaudējumi), kas nav pārklasificējami uz pelņu vai zaudējumiem nākamajos periodos </t>
  </si>
  <si>
    <t>Total other comprehensive income/(loss) not to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</si>
  <si>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</si>
  <si>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</si>
  <si>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</si>
  <si>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</si>
  <si>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</si>
  <si>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</si>
  <si>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</si>
  <si>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</si>
  <si>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</si>
  <si>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</si>
  <si>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</si>
  <si>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</si>
  <si>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-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</si>
  <si>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</si>
  <si>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</si>
  <si>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</si>
  <si>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</si>
  <si>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</si>
  <si>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</si>
  <si>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11,16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</si>
  <si>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</si>
  <si>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</si>
  <si>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</si>
  <si>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</si>
  <si>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</si>
  <si>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</si>
  <si>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</si>
  <si>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</si>
  <si>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</si>
  <si>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</si>
  <si>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</si>
  <si>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</si>
  <si>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</si>
  <si>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</si>
  <si>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</si>
  <si>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</si>
  <si>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</si>
  <si>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</si>
  <si>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</si>
  <si>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</si>
  <si>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</si>
  <si>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</si>
  <si>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</si>
  <si>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</si>
  <si>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</si>
  <si>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</si>
  <si>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</si>
  <si>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</si>
  <si>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</si>
  <si>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</si>
  <si>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</si>
  <si>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</si>
  <si>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</si>
  <si>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</si>
  <si>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</si>
  <si>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</si>
  <si>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</si>
  <si>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</si>
  <si>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</si>
  <si>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</si>
  <si>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</si>
  <si>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</si>
  <si>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</si>
  <si>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</si>
  <si>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</si>
  <si>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</si>
  <si>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</si>
  <si>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</si>
  <si>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</si>
  <si>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</si>
  <si>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</si>
  <si>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</si>
  <si>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</si>
  <si>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</si>
  <si>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</si>
  <si>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</si>
  <si>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</si>
  <si>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</si>
  <si>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</si>
  <si>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</si>
  <si>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</si>
  <si>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</si>
  <si>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</si>
  <si>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</si>
  <si>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</si>
  <si>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</si>
  <si>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</si>
  <si>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</si>
  <si>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Pielikums</t>
  </si>
  <si>
    <t>Kopā</t>
  </si>
  <si>
    <t>Note</t>
  </si>
  <si>
    <t>Total</t>
  </si>
  <si>
    <t>Sākuma atlikums 01.01.2021.</t>
  </si>
  <si>
    <t>Opening balance at 01.01.2021</t>
  </si>
  <si>
    <t>Dividendes</t>
  </si>
  <si>
    <t>Dividends</t>
  </si>
  <si>
    <t>Pārvērtēšanas rezerves samazinājums</t>
  </si>
  <si>
    <t>Reduction of revaluation reserve</t>
  </si>
  <si>
    <t>Citi apvienotie ienākumi:</t>
  </si>
  <si>
    <t>Other comprehensive income:</t>
  </si>
  <si>
    <t>Revaluations of post-employment benefits as a result of changes in actuarial assumptions</t>
  </si>
  <si>
    <t xml:space="preserve">Kopā citi apvienotie ienākumi </t>
  </si>
  <si>
    <t>Total other comprehensive income</t>
  </si>
  <si>
    <t>Pārskata gada peļņa</t>
  </si>
  <si>
    <t>2021. gada 31. decembrī</t>
  </si>
  <si>
    <t>As 31 December 2021</t>
  </si>
  <si>
    <t xml:space="preserve">Total </t>
  </si>
  <si>
    <t>2022. gada 31. decembrī</t>
  </si>
  <si>
    <t>As 31 December 2022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</si>
  <si>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</si>
  <si>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</si>
  <si>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</si>
  <si>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</si>
  <si>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</si>
  <si>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</si>
  <si>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</si>
  <si>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</si>
  <si>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</si>
  <si>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</si>
  <si>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</si>
  <si>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</si>
  <si>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</si>
  <si>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</si>
  <si>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</si>
  <si>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 (peļņa)/zaudējumi no pamatlīdzekļu izslēgšanas</t>
  </si>
  <si>
    <t>- (profit) / loss on disposal of PPEs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</si>
  <si>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</si>
  <si>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</si>
  <si>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</si>
  <si>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</si>
  <si>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</si>
  <si>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</si>
  <si>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Izmaiņas saimnieciskajos aktīvos un saistībās:</t>
  </si>
  <si>
    <t>Changes in the working capital:</t>
  </si>
  <si>
    <t>- parādu no līgumiem ar klientiem, pārējo debitoru un nākamo periodu izdevumu samazinajums/(palielinājums)</t>
  </si>
  <si>
    <t>- decrease / (increase) of receivables from contracts with customers, other receivables and deferred expenses</t>
  </si>
  <si>
    <t>- krājumu (palielinājums)/samazinājums</t>
  </si>
  <si>
    <t>- (increase)/decrease in inventories</t>
  </si>
  <si>
    <t>- nomas saistību, parādu piegādātājiem un darbuzņēmējiem, uzkrāto saistību, no pircējiem saņemto avansu un pārējo saistību palielinājums</t>
  </si>
  <si>
    <t>- increase of lease liabilities, trade payables, accrued liabilities, advances from customers and other liabilities</t>
  </si>
  <si>
    <t>Samaksātais uzņēmuma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</si>
  <si>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</si>
  <si>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</si>
  <si>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</si>
  <si>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</si>
  <si>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</si>
  <si>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</si>
  <si>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</si>
  <si>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</si>
  <si>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</si>
  <si>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</si>
  <si>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</si>
  <si>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</si>
  <si>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</si>
  <si>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</si>
  <si>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</si>
  <si>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</si>
  <si>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</si>
  <si>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</si>
  <si>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</si>
  <si>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</si>
  <si>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</si>
  <si>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</si>
  <si>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</si>
  <si>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</si>
  <si>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</si>
  <si>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</si>
  <si>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</si>
  <si>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</si>
  <si>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</si>
  <si>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</si>
  <si>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</si>
  <si>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</si>
  <si>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</si>
  <si>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</si>
  <si>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</si>
  <si>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1. Segmentu informācija</t>
  </si>
  <si>
    <t>1. Segment information</t>
  </si>
  <si>
    <t>2022. gada segmentu peļņas vai zaudējumu aprēķini:</t>
  </si>
  <si>
    <t>Segment income statements for 2022: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</si>
  <si>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</si>
  <si>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</si>
  <si>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</si>
  <si>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</si>
  <si>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</si>
  <si>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</si>
  <si>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</si>
  <si>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</si>
  <si>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</si>
  <si>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</si>
  <si>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</si>
  <si>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</si>
  <si>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Uzņēmumu ienākuma nodoklis</t>
  </si>
  <si>
    <t>Profit for the reporting period</t>
  </si>
  <si>
    <t>2021. gada segmentu peļņas vai zaudējumu aprēķini:</t>
  </si>
  <si>
    <t>Segment income statements for 2021:</t>
  </si>
  <si>
    <t xml:space="preserve">Segmentu kopējie aktīvi 2022. gada 31. decembrī un investīcijas 2022. gadā: 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</si>
  <si>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</si>
  <si>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</si>
  <si>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</si>
  <si>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</si>
  <si>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Segmentu kopējie aktīvi 2021. gada 31. decembrī un investīcijas 2021. gadā:</t>
  </si>
  <si>
    <t>Lielākie klienti</t>
  </si>
  <si>
    <t>Major customers</t>
  </si>
  <si>
    <t>2022. gada laikā gūtie pamatdarbības ieņēmumi no lielākajiem klientiem, kuri katrs individuāli pārstāv vismaz 10% no kopējiem Conexus pamatdarbības ieņēmumiem:</t>
  </si>
  <si>
    <t>Revenue generated during 2022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</si>
  <si>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</si>
  <si>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</si>
  <si>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</si>
  <si>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2021. gada laikā gūtie pamatdarbības ieņēmumi no lielākajiem klientiem, kuri katrs individuāli pārstāv vismaz 10% no kopējiem Conexus pamatdarbības ieņēmumiem:</t>
  </si>
  <si>
    <t>Revenue generated during 2021 from major customers, each of whom individually represent at least 10% of Conexus’ total revenue:</t>
  </si>
  <si>
    <t>2. Ieņēmumi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</si>
  <si>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</si>
  <si>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</si>
  <si>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</si>
  <si>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</si>
  <si>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</si>
  <si>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</si>
  <si>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</si>
  <si>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</si>
  <si>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3. Pārējie ieņēmumi</t>
  </si>
  <si>
    <t>Ieņēmumi no ES līdzfinansējuma</t>
  </si>
  <si>
    <t>Revenue from EU co-financing</t>
  </si>
  <si>
    <t>Citi ieņēmumi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</si>
  <si>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</si>
  <si>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</si>
  <si>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</si>
  <si>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</si>
  <si>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</si>
  <si>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</si>
  <si>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</si>
  <si>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</si>
  <si>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</si>
  <si>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</si>
  <si>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</si>
  <si>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</si>
  <si>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</si>
  <si>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</si>
  <si>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</si>
  <si>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</si>
  <si>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</si>
  <si>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</si>
  <si>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</si>
  <si>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</si>
  <si>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</si>
  <si>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</si>
  <si>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Tai skaitā Valdes un Padomes atalgojums:</t>
  </si>
  <si>
    <t>Including remuneration of the Management Board and Council:</t>
  </si>
  <si>
    <t>Remuneration for work</t>
  </si>
  <si>
    <t>Life, health and pension insurance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</si>
  <si>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</si>
  <si>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</si>
  <si>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</si>
  <si>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</si>
  <si>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</si>
  <si>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</si>
  <si>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</si>
  <si>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</si>
  <si>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 of property, plant and equipment</t>
  </si>
  <si>
    <t>*Nekustamā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</si>
  <si>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</si>
  <si>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7. Finanšu izmaksas</t>
  </si>
  <si>
    <t>Financial expenses</t>
  </si>
  <si>
    <t>Nomas procentu izdevumi</t>
  </si>
  <si>
    <t>Lease interest expense</t>
  </si>
  <si>
    <t>(Ieņēmumi)/izmaksas no valūtas kursu svārstībām</t>
  </si>
  <si>
    <t>8.  Nemateriālie aktīvi</t>
  </si>
  <si>
    <t>Nemateriālie ieguldījumi</t>
  </si>
  <si>
    <t>Nemateriālo ieguldījumu izveide</t>
  </si>
  <si>
    <t>KOPĀ</t>
  </si>
  <si>
    <t>TOTAL</t>
  </si>
  <si>
    <t>Sākotnējā vērtība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</si>
  <si>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</si>
  <si>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31.12.2020.</t>
  </si>
  <si>
    <t>Iegādāts</t>
  </si>
  <si>
    <t>Additions</t>
  </si>
  <si>
    <t>Pārklasificēts</t>
  </si>
  <si>
    <t>Transfers</t>
  </si>
  <si>
    <t>Norakstīts</t>
  </si>
  <si>
    <t>Disposals</t>
  </si>
  <si>
    <t>31.12.2021.</t>
  </si>
  <si>
    <t>Amortizācija</t>
  </si>
  <si>
    <t>Amortisation</t>
  </si>
  <si>
    <t>Aprēķināts</t>
  </si>
  <si>
    <t>Amortisation charge</t>
  </si>
  <si>
    <t>Uzskaites vērtība 31.12.2020.</t>
  </si>
  <si>
    <t>Net book value 31.12.2020</t>
  </si>
  <si>
    <t>Uzskaites vērtība 31.12.2021.</t>
  </si>
  <si>
    <t>Net book value 31.12.2021</t>
  </si>
  <si>
    <t>31.12.2022.</t>
  </si>
  <si>
    <t>Uzskaites vērtība 31.12.2022.</t>
  </si>
  <si>
    <t>Net book value 31.12.2022</t>
  </si>
  <si>
    <t>9. Pamatlīdzekļi</t>
  </si>
  <si>
    <t>Zeme</t>
  </si>
  <si>
    <t>Ēkas, būves</t>
  </si>
  <si>
    <t>Tehnoloģiskās iekārtas un ierīces</t>
  </si>
  <si>
    <t>Pārējie pamat-līdzekļi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</si>
  <si>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</si>
  <si>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</si>
  <si>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</si>
  <si>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</si>
  <si>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</si>
  <si>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</si>
  <si>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</si>
  <si>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</si>
  <si>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</si>
  <si>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</si>
  <si>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</si>
  <si>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</si>
  <si>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</si>
  <si>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Pārvietots</t>
  </si>
  <si>
    <t>Uzkrātais nolietojums</t>
  </si>
  <si>
    <t>Accumulated depreciation</t>
  </si>
  <si>
    <t>Calculated</t>
  </si>
  <si>
    <t xml:space="preserve">                     -   </t>
  </si>
  <si>
    <t>Uzskaites vērtība 31.12.2020</t>
  </si>
  <si>
    <t>Net balance value 31.12.2020</t>
  </si>
  <si>
    <t>Uzskaites vērtība 31.12.2021</t>
  </si>
  <si>
    <t>Net balance value 31.12.2021</t>
  </si>
  <si>
    <t>Pamatlīdzekļi (Turpinājums)</t>
  </si>
  <si>
    <t>Property, plant and equipment (Continued)</t>
  </si>
  <si>
    <t>Net balance value 31.12.2022</t>
  </si>
  <si>
    <t>11.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</si>
  <si>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</si>
  <si>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</si>
  <si>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</si>
  <si>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</si>
  <si>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Recognised during the reporting period</t>
  </si>
  <si>
    <t>Pārnests uz nākamajiem periodiem</t>
  </si>
  <si>
    <t>Carried forward to future periods</t>
  </si>
  <si>
    <t>t.sk.īstermiņa daļa (16.pielikums)</t>
  </si>
  <si>
    <t>Including short-term portion (Note 16)</t>
  </si>
  <si>
    <t>ilgtermiņa daļa (16.pielikums)</t>
  </si>
  <si>
    <t>Long-term portion (Note 16)</t>
  </si>
  <si>
    <t>12. Noma</t>
  </si>
  <si>
    <t>Lease</t>
  </si>
  <si>
    <t>Atlikusī vērtība pārskata perioda sākumā</t>
  </si>
  <si>
    <t>Net book value at the beginning of the reporting period</t>
  </si>
  <si>
    <t>Atzītas izmaiņas nomas līgumos</t>
  </si>
  <si>
    <t>Recognised changes in lease agreements</t>
  </si>
  <si>
    <t>Peļņas vai zaudējumu aprēķinā atzītais nolietojums</t>
  </si>
  <si>
    <t>Depreciation recognised in the income statement</t>
  </si>
  <si>
    <t>Atlikusī vērtība perioda beigās</t>
  </si>
  <si>
    <t>Net book value at the end of the reporting period</t>
  </si>
  <si>
    <t>Nomas saistības</t>
  </si>
  <si>
    <t>Lease liabilities</t>
  </si>
  <si>
    <t>Atzīts nomas saistību samazinājums (veiktie maksājumi*)</t>
  </si>
  <si>
    <t xml:space="preserve">Recognised reduction of the lease liability (lease payments made*) </t>
  </si>
  <si>
    <t>Atzīti nomas procentu izdevumi</t>
  </si>
  <si>
    <t>Recognised lease interest expense</t>
  </si>
  <si>
    <t>Net balance value at 31.12.2022</t>
  </si>
  <si>
    <t>t.sk. ilgtermiņa nomas saistības</t>
  </si>
  <si>
    <t>Incl: Long-term lease liabilities</t>
  </si>
  <si>
    <t xml:space="preserve">         īstermiņa nomas saistības</t>
  </si>
  <si>
    <t xml:space="preserve">       Short-term lease liabilities</t>
  </si>
  <si>
    <t xml:space="preserve">* Naudas plūsmas pārskatā par 2022.gadu nomas maksājumi 40 217  EUR apmērā iekļauti finansēšanas darbības naudas plūsmā (31.12.2021.: 110 560 EUR). </t>
  </si>
  <si>
    <t>*in the cash flow statement for 2022, lease payments in the amount of EUR 40 217 are included in the cash flow from financing activities (31.12.2021: EUR 110 560)</t>
  </si>
  <si>
    <t>13. Krājumi</t>
  </si>
  <si>
    <t>Dabasgāze</t>
  </si>
  <si>
    <t>Natural gas</t>
  </si>
  <si>
    <t>Materiāli un rezerves daļas</t>
  </si>
  <si>
    <t>Materials and spare parts</t>
  </si>
  <si>
    <t>Avansa maksājumi par krājumiem</t>
  </si>
  <si>
    <t>Advance payments for inventories</t>
  </si>
  <si>
    <r>
      <t>Krājumu vērtības samazinājums līdz neto pā</t>
    </r>
    <r>
      <rPr>
        <sz val="11"/>
        <color rgb="FF000000"/>
        <rFont val="Calibri"/>
        <family val="2"/>
        <scheme val="minor"/>
      </rPr>
      <t>rdošanas vērtībai</t>
    </r>
  </si>
  <si>
    <t>Write-off of inventory to net realisable value</t>
  </si>
  <si>
    <t>Krājumu vērtības norakstījumi līdz neto pārdošanas vērtībai</t>
  </si>
  <si>
    <t xml:space="preserve">Norakstījumi perioda sākumā </t>
  </si>
  <si>
    <t>Write-offs at the beginning of the period</t>
  </si>
  <si>
    <t>Norakstījumi pārskata periodā</t>
  </si>
  <si>
    <t>Write-offs during the reporting period</t>
  </si>
  <si>
    <t>Norakstījumi perioda beigās</t>
  </si>
  <si>
    <t>Write-offs at the end of the period</t>
  </si>
  <si>
    <t>14. Parādi no līgumiem ar klientiem</t>
  </si>
  <si>
    <t>Parādi par dabasgāzes transportēšanu</t>
  </si>
  <si>
    <t>Parādi par dabasgāzes glabāšanu</t>
  </si>
  <si>
    <t>Parādi par balansēšanas darbībām</t>
  </si>
  <si>
    <t>Parādi par līgumsodu un nokavējuma naudām</t>
  </si>
  <si>
    <t>Uzkrātie ieņēmumi</t>
  </si>
  <si>
    <t>Accrued income</t>
  </si>
  <si>
    <r>
      <t>Uzkrātie ieņēmumi</t>
    </r>
    <r>
      <rPr>
        <sz val="11"/>
        <color rgb="FF000000"/>
        <rFont val="Calibri"/>
        <family val="2"/>
        <scheme val="minor"/>
      </rPr>
      <t xml:space="preserve"> par dabasgāzes transportēšanu</t>
    </r>
  </si>
  <si>
    <t>Accrued income for transportation of natural gas</t>
  </si>
  <si>
    <t>Uzkrātie ieņēmumi par balansēšanas darbībām</t>
  </si>
  <si>
    <t>Accrued income for balancing activities</t>
  </si>
  <si>
    <r>
      <t>Parādi no līgumie</t>
    </r>
    <r>
      <rPr>
        <b/>
        <sz val="11"/>
        <color rgb="FF000000"/>
        <rFont val="Calibri"/>
        <family val="2"/>
        <scheme val="minor"/>
      </rPr>
      <t>m ar klientiem kopā</t>
    </r>
  </si>
  <si>
    <t>Total receivables from contracts with customers</t>
  </si>
  <si>
    <t>15. Pārējie debitori</t>
  </si>
  <si>
    <t>Pārējie īstermiņa finanšu debitori:</t>
  </si>
  <si>
    <t>Other current financial receivables:</t>
  </si>
  <si>
    <t>Citi īstermiņa finanšu debitori</t>
  </si>
  <si>
    <t>Other current financial receivables</t>
  </si>
  <si>
    <t>Pārējie īstermiņa finanšu debitori kopā</t>
  </si>
  <si>
    <t>Total other current financial receivables</t>
  </si>
  <si>
    <t>Pārējie īstermiņa nefinanšu debitori:</t>
  </si>
  <si>
    <t>Other current non-financial receivables:</t>
  </si>
  <si>
    <t>Avansi par pakalpojumiem</t>
  </si>
  <si>
    <t>Advances for services</t>
  </si>
  <si>
    <r>
      <t xml:space="preserve">Avansa pakalpojumi par </t>
    </r>
    <r>
      <rPr>
        <sz val="11"/>
        <color rgb="FF000000"/>
        <rFont val="Calibri"/>
        <family val="2"/>
        <scheme val="minor"/>
      </rPr>
      <t>balansēšanas pakalpojumiem biržā</t>
    </r>
  </si>
  <si>
    <t>Atliktais pievienotās vērtības nodoklis</t>
  </si>
  <si>
    <t>Deferred value added tax</t>
  </si>
  <si>
    <t>Uzkrājumi neatgūstamam avansam</t>
  </si>
  <si>
    <t>Provisions for doubtful advances made</t>
  </si>
  <si>
    <t>Pārējie īstermiņa nefinanšu debitori kopā</t>
  </si>
  <si>
    <t>Total other current non-financial receivables</t>
  </si>
  <si>
    <t>Parējie debitori kopā</t>
  </si>
  <si>
    <t>Total other receivables</t>
  </si>
  <si>
    <t>16. Nākamo periodu izdevumi</t>
  </si>
  <si>
    <t>Deferred expanses</t>
  </si>
  <si>
    <t>Ilgtermiņa daļa</t>
  </si>
  <si>
    <t>Non-current part</t>
  </si>
  <si>
    <t>Ar līdzdalību starpvalstu pārrobežu projektā saistītie nākamo periodu izdevumi (11.pielikums)</t>
  </si>
  <si>
    <t>Ilgtermiņa daļa kopā</t>
  </si>
  <si>
    <t>Total non-term part</t>
  </si>
  <si>
    <t>Īstermiņa daļa</t>
  </si>
  <si>
    <t>Current part</t>
  </si>
  <si>
    <t>IT izdevumi</t>
  </si>
  <si>
    <t>IT expenses</t>
  </si>
  <si>
    <t>Apdrošināšanas maksājumi</t>
  </si>
  <si>
    <t>Insurance payments</t>
  </si>
  <si>
    <t>Autotransporta izdevumi</t>
  </si>
  <si>
    <t>Transport expenses</t>
  </si>
  <si>
    <t>Citi nākamo periodu izdevumi</t>
  </si>
  <si>
    <t>Īstermiņa daļa kopā</t>
  </si>
  <si>
    <t>Total short-term part</t>
  </si>
  <si>
    <t>Nākamo periodu izmaksas kopā</t>
  </si>
  <si>
    <t>Total deferred expanses</t>
  </si>
  <si>
    <t>17. Rezerves</t>
  </si>
  <si>
    <t>Pamatlīdzekļu pārvērtēšanas rezerve</t>
  </si>
  <si>
    <t>PPE revaluation reserve</t>
  </si>
  <si>
    <t>Pēcnodarbinātības pabalstu pārvērtēšanas rezerve</t>
  </si>
  <si>
    <t>Revaluation reserve for post-employment benefits</t>
  </si>
  <si>
    <t>Reorganizācijas rezerve</t>
  </si>
  <si>
    <t xml:space="preserve">Reorganisation reserve </t>
  </si>
  <si>
    <t>Pārvērtēšanas rezervju kustība pārskata periodā</t>
  </si>
  <si>
    <t>Pamatlīdzekļu
pārvērtēšanas
rezerve</t>
  </si>
  <si>
    <t>Pēcnodarbinātības pabalstu pārvērtēšanas
rezerve</t>
  </si>
  <si>
    <t>Property, plant and equipment revaluation reserve</t>
  </si>
  <si>
    <t>Post-employment benefit revaluation reserve</t>
  </si>
  <si>
    <t>Atlikums 31.12.2020</t>
  </si>
  <si>
    <t>Balance at 31.12.2020</t>
  </si>
  <si>
    <t>Aktuāra pieņēmumu pārvērtējumi</t>
  </si>
  <si>
    <t>Reassessment of actuarial assumptions</t>
  </si>
  <si>
    <t xml:space="preserve">                           -   </t>
  </si>
  <si>
    <t>Pamatlīdzekļu pārvērtētās vērtības daļas nolietojums par pārskata periodu pārnests uz nesadalīto peļņu</t>
  </si>
  <si>
    <t>Depreciation of the revalued portion of property, plant and equipment for the reporting period transferred to retained earnings</t>
  </si>
  <si>
    <t>Izslēgtie pārvērtētie pamatlīdzekļi</t>
  </si>
  <si>
    <t>Disposed revalued items of property, plant and equipment</t>
  </si>
  <si>
    <t>Atlikums 31.12.2021</t>
  </si>
  <si>
    <t>Balance at 31.12.2021</t>
  </si>
  <si>
    <t>Atlikums 31.12.2022</t>
  </si>
  <si>
    <t>Balance at 31.12.2022</t>
  </si>
  <si>
    <t>18. Nākamo periodu ieņēmumi</t>
  </si>
  <si>
    <t>ES līdzfinansētie projekti</t>
  </si>
  <si>
    <t>Non-current portion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</si>
  <si>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</si>
  <si>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</si>
  <si>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</si>
  <si>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</si>
  <si>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</si>
  <si>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Current portion (contractual liabilities)</t>
  </si>
  <si>
    <t>Current portion</t>
  </si>
  <si>
    <t>Nākamo periodu ieņēmumi kopā</t>
  </si>
  <si>
    <t>Total deferred income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</si>
  <si>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(līdzfinansējums)</t>
    </r>
  </si>
  <si>
    <t>Changes in deferred income (EU co-financing)</t>
  </si>
  <si>
    <t>Opening balance</t>
  </si>
  <si>
    <t>Saņemtais ES līdzfinansējums</t>
  </si>
  <si>
    <t>EU co-financing received</t>
  </si>
  <si>
    <t>Saņemts pamatlīdzeklis bez atlīdzības līdzfinansēta projekta ietvaros</t>
  </si>
  <si>
    <t>Fixed asset received free of charge as part of co-financed project</t>
  </si>
  <si>
    <t>Ietverts pārskata perioda pārējos ieņēmumos (3. pielikums)</t>
  </si>
  <si>
    <t>Recognised in other income for the reporting year (Note 3)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</si>
  <si>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(līguma saistības)</t>
    </r>
  </si>
  <si>
    <t>Changes in deferred income (contract liabilities)</t>
  </si>
  <si>
    <t>Atzīts nākamo periodu ieņēmumos</t>
  </si>
  <si>
    <t>Recognised in deferred income</t>
  </si>
  <si>
    <t>Ietverts pārskata perioda ieņēmumos (2. pielikums)</t>
  </si>
  <si>
    <t>Recognised in revenue for the reporting year (Note 2)</t>
  </si>
  <si>
    <t>19. Darbinieku labumu saistības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</si>
  <si>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</si>
  <si>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</si>
  <si>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</si>
  <si>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</si>
  <si>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 xml:space="preserve">Saistības perioda sākumā </t>
  </si>
  <si>
    <t>Liabilities at the beginning of the period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</si>
  <si>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</si>
  <si>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</si>
  <si>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</si>
  <si>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</si>
  <si>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</si>
  <si>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Remeasurement of post - employment benefits as a result of changes in actuarial assumptions – in equity</t>
  </si>
  <si>
    <t>Saistības perioda beigās</t>
  </si>
  <si>
    <t>Liabilities at the end of the period</t>
  </si>
  <si>
    <t>20.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</si>
  <si>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</si>
  <si>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</si>
  <si>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</si>
  <si>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</si>
  <si>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</si>
  <si>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</si>
  <si>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</si>
  <si>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Aizņēmumi pārskata gada sākumā</t>
  </si>
  <si>
    <t>At the beginning of the reporting year</t>
  </si>
  <si>
    <t>Saņemtie aizņēmumi no kredītiestādēm</t>
  </si>
  <si>
    <t>Received borrowings from credit institutions</t>
  </si>
  <si>
    <t>Borrowings repaid to credit institutions</t>
  </si>
  <si>
    <t>Saņemts overdrafts</t>
  </si>
  <si>
    <t>Overdraft received</t>
  </si>
  <si>
    <t>Atmaksāts overdrafts</t>
  </si>
  <si>
    <t>Overdraft repaid</t>
  </si>
  <si>
    <r>
      <t>Uzkrātās procentu saistības aizņēmumiem no kredītiestādēm</t>
    </r>
    <r>
      <rPr>
        <sz val="8"/>
        <color rgb="FF000000"/>
        <rFont val="Calibri"/>
        <family val="2"/>
        <scheme val="minor"/>
      </rPr>
      <t> </t>
    </r>
  </si>
  <si>
    <t>Accrued interest on loans from credit institutions</t>
  </si>
  <si>
    <t>Samaksātie procenti par aizņēmumiem no kredītiestādēm</t>
  </si>
  <si>
    <t>Paid interest on loans from credit institutions</t>
  </si>
  <si>
    <t>Borrowings at the end of the reporting year</t>
  </si>
  <si>
    <t>21. Parādi piegādātājiem un darbuzņēmējiem</t>
  </si>
  <si>
    <t xml:space="preserve">Trade payables </t>
  </si>
  <si>
    <t>Parādi par citām saimnieciskās darbības izmaksām</t>
  </si>
  <si>
    <t>Parādi par ilgtermiņa ieguldījumu iegādi</t>
  </si>
  <si>
    <t>Payables for long-term investments</t>
  </si>
  <si>
    <t>Parādi saistītajām pusēm (26.pielikums)</t>
  </si>
  <si>
    <r>
      <t>Parādi par</t>
    </r>
    <r>
      <rPr>
        <sz val="11"/>
        <color rgb="FF000000"/>
        <rFont val="Calibri"/>
        <family val="2"/>
        <scheme val="minor"/>
      </rPr>
      <t xml:space="preserve"> balansēšanas darbībām</t>
    </r>
  </si>
  <si>
    <r>
      <t xml:space="preserve">Payables </t>
    </r>
    <r>
      <rPr>
        <sz val="11"/>
        <color rgb="FF000000"/>
        <rFont val="Calibri"/>
        <family val="2"/>
        <scheme val="minor"/>
      </rPr>
      <t>for balancing operations</t>
    </r>
  </si>
  <si>
    <r>
      <t>Parādi par n</t>
    </r>
    <r>
      <rPr>
        <sz val="11"/>
        <color rgb="FF000000"/>
        <rFont val="Calibri"/>
        <family val="2"/>
        <scheme val="minor"/>
      </rPr>
      <t>emateriālo ieguldījumu iegādi</t>
    </r>
  </si>
  <si>
    <t>Payables for intangible assets</t>
  </si>
  <si>
    <t>Īstermiņa finanšu saistības</t>
  </si>
  <si>
    <t xml:space="preserve">Current financial liabilities </t>
  </si>
  <si>
    <t>22. Pārējās saistības</t>
  </si>
  <si>
    <t>Iepriekšējo gadu neizmaksātās dividendes</t>
  </si>
  <si>
    <t>Dividends unpaid for the previous years</t>
  </si>
  <si>
    <t>Current financial liabilities</t>
  </si>
  <si>
    <t>Pievienotās vērtības nodoklis</t>
  </si>
  <si>
    <t>Value added tax</t>
  </si>
  <si>
    <t>Darbinieku atalgojums</t>
  </si>
  <si>
    <t>Employee remuneration</t>
  </si>
  <si>
    <t>Valsts sociālās apdrošināšanas iemaksas</t>
  </si>
  <si>
    <r>
      <t>S</t>
    </r>
    <r>
      <rPr>
        <sz val="11"/>
        <color rgb="FF000000"/>
        <rFont val="Calibri"/>
        <family val="2"/>
        <scheme val="minor"/>
      </rPr>
      <t>tate social insurance mandatory contributions</t>
    </r>
  </si>
  <si>
    <t>Iedzīvotāju ienākuma nodoklis</t>
  </si>
  <si>
    <t>Personal income tax</t>
  </si>
  <si>
    <t>Pārējās īstermiņa saistības</t>
  </si>
  <si>
    <t>Other short-term liabilities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</si>
  <si>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</si>
  <si>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</si>
  <si>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</si>
  <si>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</si>
  <si>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Akcīzes nodoklis, Nekustamā īpašuma nodoklis</t>
  </si>
  <si>
    <t>Excise tax, Real estate tax</t>
  </si>
  <si>
    <t>Īstermiņa nefinanšu saistības</t>
  </si>
  <si>
    <t>Current non-financial liabilities</t>
  </si>
  <si>
    <t>Pārējās saistības kopā</t>
  </si>
  <si>
    <t>Other liabilities total</t>
  </si>
  <si>
    <t>23. Uzkrātās saistības</t>
  </si>
  <si>
    <t>Uzkrātās saistības piemaksām par gada rezultātiem</t>
  </si>
  <si>
    <t>Accrued liabilities for annual performance bonuses</t>
  </si>
  <si>
    <t>Uzkrātās saistības neizmantotajiem atvaļinājumiem</t>
  </si>
  <si>
    <t>Accrued liabilities for unused annual leave</t>
  </si>
  <si>
    <t>Nefinanšu uzkrātās saistības</t>
  </si>
  <si>
    <t>Non-Financial accrued liabilities</t>
  </si>
  <si>
    <t>Uzkrātās saistības nesaņemtiem rēķiniem</t>
  </si>
  <si>
    <t>Accrued liabilities for invoices not received</t>
  </si>
  <si>
    <t>Uzkrātās saistības gada pārskata revīzijai</t>
  </si>
  <si>
    <t>Accrued liabilities for the audit of the annual report</t>
  </si>
  <si>
    <t>Finanšu uzkrātās saistības</t>
  </si>
  <si>
    <t>Financial accrued liabilities</t>
  </si>
  <si>
    <t>Uzkrātās saistības kopā</t>
  </si>
  <si>
    <t>Accrued liabilities total</t>
  </si>
  <si>
    <t>24. Nodokļi</t>
  </si>
  <si>
    <t>Taxes</t>
  </si>
  <si>
    <t>Saistības
Liabilities at</t>
  </si>
  <si>
    <t>Aprēķināts
Calculated</t>
  </si>
  <si>
    <t>Samaksāts
Paid</t>
  </si>
  <si>
    <t>Saistības
Liabilities at 31.12.2022</t>
  </si>
  <si>
    <t>Sociālās apdrošināšanas iemaksas</t>
  </si>
  <si>
    <t>Akcīzes nodoklis</t>
  </si>
  <si>
    <t>Excise tax</t>
  </si>
  <si>
    <t>Sabiedrisko pakalpojumu regulēšanas komisijas nodeva</t>
  </si>
  <si>
    <r>
      <t>Public Utilities</t>
    </r>
    <r>
      <rPr>
        <sz val="11"/>
        <color rgb="FF000000"/>
        <rFont val="Calibri"/>
        <family val="2"/>
        <scheme val="minor"/>
      </rPr>
      <t xml:space="preserve"> Commision fee</t>
    </r>
  </si>
  <si>
    <t>Nekustamā īpašuma nodoklis</t>
  </si>
  <si>
    <t>Real estate tax</t>
  </si>
  <si>
    <t>25. Uzņēmumu ienākuma nodoklis</t>
  </si>
  <si>
    <r>
      <t xml:space="preserve">Akcionāru lēmums par </t>
    </r>
    <r>
      <rPr>
        <sz val="11"/>
        <color rgb="FF000000"/>
        <rFont val="Calibri"/>
        <family val="2"/>
        <scheme val="minor"/>
      </rPr>
      <t>izmaksājamām dividendēm</t>
    </r>
  </si>
  <si>
    <t>Sadalāmās peļņas apmērs (periods līdz 31.12.2017.)</t>
  </si>
  <si>
    <t>Profit to be distributed (period till 31.12.2017.)</t>
  </si>
  <si>
    <t>Sadalāmās peļņas apmērs (periods pēc 31.12.2017.)</t>
  </si>
  <si>
    <t>Profit to be distributed (period after 31.12.2017.)</t>
  </si>
  <si>
    <t>Aprēķinātais uzņēmumu ienākuma nodoklis</t>
  </si>
  <si>
    <t xml:space="preserve">Calculated corporate income tax </t>
  </si>
  <si>
    <t>Piemērots nodokļa atvieglojums, izmantojot iepriekš deklarētos uzkrājumus</t>
  </si>
  <si>
    <t>Tax relief applied on previously declared provisions</t>
  </si>
  <si>
    <r>
      <t>Samaksātais uzņēmumu ienāku</t>
    </r>
    <r>
      <rPr>
        <b/>
        <sz val="11"/>
        <color rgb="FF000000"/>
        <rFont val="Calibri"/>
        <family val="2"/>
        <scheme val="minor"/>
      </rPr>
      <t>ma nodoklis</t>
    </r>
  </si>
  <si>
    <t xml:space="preserve">Corporate income tax for the reporting period </t>
  </si>
  <si>
    <t>26. Nauda un naudas ekvivalenti</t>
  </si>
  <si>
    <t>Nauda bankā</t>
  </si>
  <si>
    <r>
      <t>Cash</t>
    </r>
    <r>
      <rPr>
        <sz val="11"/>
        <color rgb="FF000000"/>
        <rFont val="Calibri"/>
        <family val="2"/>
        <scheme val="minor"/>
      </rPr>
      <t xml:space="preserve"> at bank</t>
    </r>
  </si>
  <si>
    <t>10 967 116</t>
  </si>
  <si>
    <t>14 676 110</t>
  </si>
  <si>
    <t>Nauda un naudas ekvivalenti kopā</t>
  </si>
  <si>
    <t>Total cash and cash equivalents</t>
  </si>
  <si>
    <t>27. Saistīto personu darījumi</t>
  </si>
  <si>
    <t>Related party transactions</t>
  </si>
  <si>
    <t>Saistīto personu darījumi</t>
  </si>
  <si>
    <t>Ieņēmumi no darījumiem ar saistītajām pusēm:</t>
  </si>
  <si>
    <r>
      <t>I</t>
    </r>
    <r>
      <rPr>
        <b/>
        <sz val="11"/>
        <color rgb="FF000000"/>
        <rFont val="Calibri"/>
        <family val="2"/>
        <scheme val="minor"/>
      </rPr>
      <t>ncome from related parties:</t>
    </r>
  </si>
  <si>
    <t>AS “Latvenergo”</t>
  </si>
  <si>
    <t>Izmaksas no darījumiem ar saistītajām pusēm:</t>
  </si>
  <si>
    <t>Purchases of goods and services from related parties:</t>
  </si>
  <si>
    <t>AS “Augstsprieguma tīkls”</t>
  </si>
  <si>
    <t>Gada beigu bilances atlikumi, kas ir radušies no iepirktām precēm un sniegtajiem / saņemtajiem pakalpojumiem:</t>
  </si>
  <si>
    <t>Balances at the end of the year arising from sales/ purchases of goods and services:</t>
  </si>
  <si>
    <t>Nolietojums un amortizācija</t>
  </si>
  <si>
    <t>Depreciation and amortisation</t>
  </si>
  <si>
    <t>Key operational indicators</t>
  </si>
  <si>
    <t>Related party payables (Note 27)</t>
  </si>
  <si>
    <t>Total assets by segments on 31 December 2022 and investments during 2022:</t>
  </si>
  <si>
    <t>Total assets by segments on 31 December 2021 and investments during the period 2021:</t>
  </si>
  <si>
    <t>(Gain) / losses from exchange rate fluctuations</t>
  </si>
  <si>
    <t>Intangible assets under developement</t>
  </si>
  <si>
    <t>Historical cost</t>
  </si>
  <si>
    <t>Debt for transportation of natural gas</t>
  </si>
  <si>
    <t>Debt for storage of natural gas</t>
  </si>
  <si>
    <t>Debt for balancing activities</t>
  </si>
  <si>
    <t>Debt for contractual fines and late payment fines</t>
  </si>
  <si>
    <t>Advance payment for balancing services in Gas Stock Exchange</t>
  </si>
  <si>
    <t>Deferred expenses related to participation in a transnational 
cross-border project (Note 11)</t>
  </si>
  <si>
    <t>Other deferred expenses</t>
  </si>
  <si>
    <t>Movement of revaluation reserves 
during the reporting period</t>
  </si>
  <si>
    <t>EU co-financed projects</t>
  </si>
  <si>
    <t>Payables for other operating costs</t>
  </si>
  <si>
    <t>Shareholders’ decision on dividends to be paid</t>
  </si>
  <si>
    <t>2022 vai/or 31.12.2022</t>
  </si>
  <si>
    <t>2021 vai/or 31.12.2021</t>
  </si>
  <si>
    <t>26, 30</t>
  </si>
  <si>
    <t>AS "CONEXUS BALTIC GRID" ANNUAL REPORT FOR 2022</t>
  </si>
  <si>
    <t>AS "CONEXUS BALTIC GRID" 2022.GADA PĀRSKATS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</si>
</sst>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0\p\p\t;\(0\p\p\t\)"/>
    <numFmt numFmtId="174" formatCode="0.0\p\p\t;\(0.0\p\p\t\)"/>
    <numFmt numFmtId="175" formatCode="#,##0.0_ ;\-#,##0.0\ "/>
  </numFmts>
  <fonts count="5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color rgb="FF000000"/>
      <name val="Calibri"/>
      <family val="2"/>
      <scheme val="minor"/>
    </font>
    <font>
      <sz val="11"/>
      <name val="Calibri"/>
      <scheme val="minor"/>
    </font>
    <font>
      <i/>
      <sz val="11"/>
      <name val="Calibri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name val="Calibri"/>
    </font>
    <font>
      <sz val="11"/>
      <name val="Calibri"/>
    </font>
    <font>
      <b/>
      <i/>
      <sz val="11"/>
      <name val="Calibri"/>
      <scheme val="minor"/>
    </font>
    <font>
      <b/>
      <i/>
      <sz val="11"/>
      <name val="Calibri"/>
    </font>
    <font>
      <b/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DE4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rgb="FF83BC35"/>
      </left>
      <right style="thin">
        <color rgb="FF83BC35"/>
      </right>
      <top/>
      <bottom style="double">
        <color theme="1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/>
      <top style="dotted">
        <color theme="2"/>
      </top>
      <bottom style="double">
        <color indexed="64"/>
      </bottom>
      <diagonal/>
    </border>
  </borders>
  <cellStyleXfs count="8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6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7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7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3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19" fillId="0" borderId="14" xfId="31" applyFont="1" applyBorder="1" applyAlignment="1">
      <alignment horizontal="justify" wrapText="1"/>
    </xf>
    <xf numFmtId="49" fontId="19" fillId="0" borderId="14" xfId="31" quotePrefix="1" applyNumberFormat="1" applyFont="1" applyBorder="1" applyAlignment="1">
      <alignment horizontal="justify" wrapText="1"/>
    </xf>
    <xf numFmtId="0" fontId="34" fillId="0" borderId="28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29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1" xfId="0" applyNumberFormat="1" applyFont="1" applyFill="1" applyBorder="1" applyAlignment="1">
      <alignment horizontal="right" vertical="center"/>
    </xf>
    <xf numFmtId="168" fontId="13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 wrapText="1"/>
    </xf>
    <xf numFmtId="168" fontId="13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8" fontId="5" fillId="0" borderId="6" xfId="0" applyNumberFormat="1" applyFont="1" applyBorder="1" applyAlignment="1">
      <alignment horizontal="right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0" fontId="36" fillId="3" borderId="1" xfId="0" applyFont="1" applyFill="1" applyBorder="1" applyAlignment="1">
      <alignment horizontal="right" vertical="center" wrapText="1"/>
    </xf>
    <xf numFmtId="3" fontId="37" fillId="4" borderId="5" xfId="0" applyNumberFormat="1" applyFont="1" applyFill="1" applyBorder="1" applyAlignment="1">
      <alignment horizontal="right" vertical="center" wrapText="1"/>
    </xf>
    <xf numFmtId="170" fontId="37" fillId="4" borderId="13" xfId="1" applyNumberFormat="1" applyFont="1" applyFill="1" applyBorder="1" applyAlignment="1">
      <alignment horizontal="right" vertical="center" wrapText="1"/>
    </xf>
    <xf numFmtId="170" fontId="37" fillId="4" borderId="3" xfId="1" applyNumberFormat="1" applyFont="1" applyFill="1" applyBorder="1" applyAlignment="1">
      <alignment horizontal="right" vertical="center" wrapText="1"/>
    </xf>
    <xf numFmtId="170" fontId="38" fillId="4" borderId="3" xfId="1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3" fontId="37" fillId="5" borderId="1" xfId="0" applyNumberFormat="1" applyFont="1" applyFill="1" applyBorder="1" applyAlignment="1">
      <alignment horizontal="right" vertical="center" wrapText="1"/>
    </xf>
    <xf numFmtId="3" fontId="37" fillId="4" borderId="2" xfId="0" applyNumberFormat="1" applyFont="1" applyFill="1" applyBorder="1" applyAlignment="1">
      <alignment horizontal="right" vertical="center" wrapText="1"/>
    </xf>
    <xf numFmtId="168" fontId="37" fillId="4" borderId="6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/>
    </xf>
    <xf numFmtId="168" fontId="37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6" fillId="3" borderId="4" xfId="0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 wrapText="1"/>
    </xf>
    <xf numFmtId="168" fontId="37" fillId="6" borderId="5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168" fontId="36" fillId="3" borderId="3" xfId="0" applyNumberFormat="1" applyFont="1" applyFill="1" applyBorder="1" applyAlignment="1">
      <alignment horizontal="right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6" fillId="0" borderId="6" xfId="0" applyNumberFormat="1" applyFont="1" applyBorder="1" applyAlignment="1">
      <alignment horizontal="right" vertical="center" wrapText="1"/>
    </xf>
    <xf numFmtId="3" fontId="36" fillId="0" borderId="0" xfId="0" applyNumberFormat="1" applyFont="1" applyAlignment="1">
      <alignment horizontal="right" vertical="center"/>
    </xf>
    <xf numFmtId="3" fontId="37" fillId="2" borderId="0" xfId="0" applyNumberFormat="1" applyFont="1" applyFill="1" applyAlignment="1">
      <alignment horizontal="right" vertical="center"/>
    </xf>
    <xf numFmtId="0" fontId="35" fillId="2" borderId="0" xfId="0" applyFont="1" applyFill="1" applyAlignment="1">
      <alignment horizontal="right" vertical="center"/>
    </xf>
    <xf numFmtId="0" fontId="19" fillId="0" borderId="32" xfId="31" applyFont="1" applyBorder="1" applyAlignment="1">
      <alignment horizontal="justify" wrapText="1"/>
    </xf>
    <xf numFmtId="3" fontId="19" fillId="0" borderId="32" xfId="31" applyNumberFormat="1" applyFont="1" applyBorder="1" applyAlignment="1">
      <alignment horizontal="right" wrapText="1"/>
    </xf>
    <xf numFmtId="3" fontId="19" fillId="0" borderId="32" xfId="31" applyNumberFormat="1" applyFont="1" applyBorder="1" applyAlignment="1">
      <alignment horizontal="right"/>
    </xf>
    <xf numFmtId="3" fontId="19" fillId="0" borderId="32" xfId="58" applyNumberFormat="1" applyFont="1" applyFill="1" applyBorder="1" applyAlignment="1">
      <alignment horizontal="right"/>
    </xf>
    <xf numFmtId="167" fontId="25" fillId="0" borderId="0" xfId="32" applyNumberFormat="1" applyFont="1" applyFill="1" applyAlignment="1">
      <alignment horizontal="right" vertical="center"/>
    </xf>
    <xf numFmtId="167" fontId="19" fillId="0" borderId="0" xfId="32" applyNumberFormat="1" applyFont="1" applyFill="1" applyAlignment="1">
      <alignment horizontal="right" vertical="center"/>
    </xf>
    <xf numFmtId="167" fontId="19" fillId="0" borderId="19" xfId="32" applyNumberFormat="1" applyFont="1" applyFill="1" applyBorder="1" applyAlignment="1">
      <alignment horizontal="right" vertical="center" wrapText="1"/>
    </xf>
    <xf numFmtId="167" fontId="25" fillId="0" borderId="14" xfId="32" applyNumberFormat="1" applyFont="1" applyFill="1" applyBorder="1" applyAlignment="1">
      <alignment horizontal="right" vertical="center"/>
    </xf>
    <xf numFmtId="167" fontId="19" fillId="0" borderId="14" xfId="32" applyNumberFormat="1" applyFont="1" applyFill="1" applyBorder="1" applyAlignment="1">
      <alignment horizontal="right" vertical="center"/>
    </xf>
    <xf numFmtId="167" fontId="19" fillId="0" borderId="27" xfId="32" applyNumberFormat="1" applyFont="1" applyFill="1" applyBorder="1" applyAlignment="1">
      <alignment horizontal="right" vertical="center" wrapText="1"/>
    </xf>
    <xf numFmtId="167" fontId="19" fillId="0" borderId="17" xfId="31" applyNumberFormat="1" applyFont="1" applyBorder="1" applyAlignment="1">
      <alignment horizontal="right" vertical="center" wrapText="1"/>
    </xf>
    <xf numFmtId="167" fontId="19" fillId="0" borderId="17" xfId="31" applyNumberFormat="1" applyFont="1" applyBorder="1" applyAlignment="1">
      <alignment horizontal="right" vertical="center"/>
    </xf>
    <xf numFmtId="167" fontId="19" fillId="0" borderId="20" xfId="31" applyNumberFormat="1" applyFont="1" applyBorder="1" applyAlignment="1">
      <alignment horizontal="right" vertical="center"/>
    </xf>
    <xf numFmtId="3" fontId="19" fillId="0" borderId="0" xfId="32" applyNumberFormat="1" applyFont="1" applyFill="1" applyBorder="1" applyAlignment="1">
      <alignment horizontal="right" vertical="center" wrapText="1"/>
    </xf>
    <xf numFmtId="3" fontId="19" fillId="0" borderId="19" xfId="31" applyNumberFormat="1" applyFont="1" applyBorder="1" applyAlignment="1">
      <alignment horizontal="right" vertical="center"/>
    </xf>
    <xf numFmtId="3" fontId="19" fillId="0" borderId="14" xfId="32" applyNumberFormat="1" applyFont="1" applyFill="1" applyBorder="1" applyAlignment="1">
      <alignment horizontal="right" vertical="center" wrapText="1"/>
    </xf>
    <xf numFmtId="3" fontId="19" fillId="0" borderId="14" xfId="32" applyNumberFormat="1" applyFont="1" applyFill="1" applyBorder="1" applyAlignment="1">
      <alignment horizontal="right" vertical="center"/>
    </xf>
    <xf numFmtId="3" fontId="19" fillId="0" borderId="26" xfId="31" applyNumberFormat="1" applyFont="1" applyBorder="1" applyAlignment="1">
      <alignment horizontal="right" vertical="center"/>
    </xf>
    <xf numFmtId="3" fontId="19" fillId="0" borderId="27" xfId="31" applyNumberFormat="1" applyFont="1" applyBorder="1" applyAlignment="1">
      <alignment horizontal="right" vertical="center"/>
    </xf>
    <xf numFmtId="3" fontId="19" fillId="0" borderId="17" xfId="31" applyNumberFormat="1" applyFont="1" applyBorder="1" applyAlignment="1">
      <alignment horizontal="right" vertical="center" wrapText="1"/>
    </xf>
    <xf numFmtId="3" fontId="19" fillId="0" borderId="17" xfId="32" applyNumberFormat="1" applyFont="1" applyFill="1" applyBorder="1" applyAlignment="1">
      <alignment horizontal="right" vertical="center" wrapText="1"/>
    </xf>
    <xf numFmtId="3" fontId="19" fillId="0" borderId="17" xfId="31" applyNumberFormat="1" applyFont="1" applyBorder="1" applyAlignment="1">
      <alignment horizontal="right" vertical="center"/>
    </xf>
    <xf numFmtId="3" fontId="19" fillId="0" borderId="22" xfId="31" applyNumberFormat="1" applyFont="1" applyBorder="1" applyAlignment="1">
      <alignment horizontal="right" vertical="center"/>
    </xf>
    <xf numFmtId="3" fontId="19" fillId="0" borderId="20" xfId="31" applyNumberFormat="1" applyFont="1" applyBorder="1" applyAlignment="1">
      <alignment horizontal="right" vertical="center"/>
    </xf>
    <xf numFmtId="9" fontId="19" fillId="0" borderId="18" xfId="58" applyFont="1" applyFill="1" applyBorder="1" applyAlignment="1">
      <alignment horizontal="right" vertical="center"/>
    </xf>
    <xf numFmtId="9" fontId="19" fillId="0" borderId="0" xfId="58" applyFont="1" applyFill="1" applyBorder="1" applyAlignment="1">
      <alignment horizontal="right" vertical="center"/>
    </xf>
    <xf numFmtId="9" fontId="19" fillId="0" borderId="21" xfId="58" applyFont="1" applyFill="1" applyBorder="1" applyAlignment="1">
      <alignment horizontal="right" vertical="center"/>
    </xf>
    <xf numFmtId="9" fontId="19" fillId="0" borderId="19" xfId="58" applyFont="1" applyFill="1" applyBorder="1" applyAlignment="1">
      <alignment horizontal="right" vertical="center"/>
    </xf>
    <xf numFmtId="9" fontId="19" fillId="0" borderId="14" xfId="58" applyFont="1" applyFill="1" applyBorder="1" applyAlignment="1">
      <alignment horizontal="right" vertical="center"/>
    </xf>
    <xf numFmtId="9" fontId="19" fillId="0" borderId="26" xfId="58" applyFont="1" applyFill="1" applyBorder="1" applyAlignment="1">
      <alignment horizontal="right" vertical="center"/>
    </xf>
    <xf numFmtId="9" fontId="19" fillId="0" borderId="27" xfId="58" applyFont="1" applyFill="1" applyBorder="1" applyAlignment="1">
      <alignment horizontal="right" vertical="center"/>
    </xf>
    <xf numFmtId="165" fontId="19" fillId="0" borderId="14" xfId="58" applyNumberFormat="1" applyFont="1" applyFill="1" applyBorder="1" applyAlignment="1">
      <alignment horizontal="right" vertical="center"/>
    </xf>
    <xf numFmtId="165" fontId="19" fillId="0" borderId="26" xfId="58" applyNumberFormat="1" applyFont="1" applyFill="1" applyBorder="1" applyAlignment="1">
      <alignment horizontal="right" vertical="center"/>
    </xf>
    <xf numFmtId="165" fontId="19" fillId="0" borderId="27" xfId="58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6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4" borderId="6" xfId="0" applyFont="1" applyFill="1" applyBorder="1" applyAlignment="1">
      <alignment wrapText="1"/>
    </xf>
    <xf numFmtId="0" fontId="19" fillId="8" borderId="3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19" fillId="0" borderId="17" xfId="31" applyFont="1" applyBorder="1" applyAlignment="1">
      <alignment horizontal="justify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168" fontId="4" fillId="3" borderId="0" xfId="0" applyNumberFormat="1" applyFont="1" applyFill="1" applyAlignment="1">
      <alignment horizontal="right" vertical="center" wrapText="1"/>
    </xf>
    <xf numFmtId="168" fontId="4" fillId="3" borderId="3" xfId="0" applyNumberFormat="1" applyFont="1" applyFill="1" applyBorder="1" applyAlignment="1">
      <alignment horizontal="right" vertical="center" wrapText="1"/>
    </xf>
    <xf numFmtId="0" fontId="37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41" fillId="0" borderId="0" xfId="0" applyFont="1"/>
    <xf numFmtId="0" fontId="2" fillId="0" borderId="0" xfId="0" quotePrefix="1" applyFont="1"/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14" fontId="4" fillId="7" borderId="8" xfId="0" applyNumberFormat="1" applyFont="1" applyFill="1" applyBorder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34" xfId="0" applyNumberFormat="1" applyFont="1" applyFill="1" applyBorder="1" applyAlignment="1">
      <alignment horizontal="right" vertical="center" wrapText="1"/>
    </xf>
    <xf numFmtId="14" fontId="4" fillId="7" borderId="34" xfId="0" applyNumberFormat="1" applyFont="1" applyFill="1" applyBorder="1" applyAlignment="1">
      <alignment vertical="center" wrapText="1"/>
    </xf>
    <xf numFmtId="168" fontId="4" fillId="4" borderId="34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7" fillId="7" borderId="1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68" fontId="2" fillId="0" borderId="0" xfId="0" applyNumberFormat="1" applyFont="1" applyAlignment="1">
      <alignment horizontal="right" vertical="center" wrapText="1"/>
    </xf>
    <xf numFmtId="0" fontId="2" fillId="6" borderId="0" xfId="0" applyFont="1" applyFill="1" applyAlignment="1">
      <alignment wrapText="1"/>
    </xf>
    <xf numFmtId="168" fontId="37" fillId="6" borderId="0" xfId="0" applyNumberFormat="1" applyFont="1" applyFill="1" applyAlignment="1">
      <alignment horizontal="right" vertical="center" wrapText="1"/>
    </xf>
    <xf numFmtId="168" fontId="37" fillId="6" borderId="6" xfId="0" applyNumberFormat="1" applyFont="1" applyFill="1" applyBorder="1" applyAlignment="1">
      <alignment horizontal="right" vertical="center" wrapText="1"/>
    </xf>
    <xf numFmtId="0" fontId="42" fillId="0" borderId="28" xfId="0" applyFont="1" applyBorder="1" applyAlignment="1">
      <alignment wrapText="1"/>
    </xf>
    <xf numFmtId="0" fontId="35" fillId="6" borderId="6" xfId="0" applyFont="1" applyFill="1" applyBorder="1" applyAlignment="1">
      <alignment wrapText="1"/>
    </xf>
    <xf numFmtId="0" fontId="35" fillId="3" borderId="1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0" fontId="37" fillId="7" borderId="0" xfId="0" applyFont="1" applyFill="1" applyAlignment="1">
      <alignment vertical="center" wrapText="1"/>
    </xf>
    <xf numFmtId="3" fontId="4" fillId="7" borderId="0" xfId="0" applyNumberFormat="1" applyFont="1" applyFill="1" applyAlignment="1">
      <alignment vertical="center" wrapText="1"/>
    </xf>
    <xf numFmtId="168" fontId="4" fillId="7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wrapText="1"/>
    </xf>
    <xf numFmtId="3" fontId="4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168" fontId="2" fillId="0" borderId="3" xfId="0" applyNumberFormat="1" applyFont="1" applyBorder="1" applyAlignment="1">
      <alignment horizontal="right" vertical="center" wrapText="1"/>
    </xf>
    <xf numFmtId="168" fontId="5" fillId="0" borderId="3" xfId="0" applyNumberFormat="1" applyFont="1" applyBorder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" fillId="9" borderId="13" xfId="0" applyFont="1" applyFill="1" applyBorder="1" applyAlignment="1">
      <alignment vertical="center" wrapText="1"/>
    </xf>
    <xf numFmtId="0" fontId="35" fillId="9" borderId="1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168" fontId="5" fillId="3" borderId="6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vertical="center" wrapText="1"/>
    </xf>
    <xf numFmtId="0" fontId="35" fillId="3" borderId="15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36" fillId="3" borderId="15" xfId="0" applyFont="1" applyFill="1" applyBorder="1" applyAlignment="1">
      <alignment vertical="center" wrapText="1"/>
    </xf>
    <xf numFmtId="168" fontId="5" fillId="3" borderId="15" xfId="0" applyNumberFormat="1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vertical="center" wrapText="1"/>
    </xf>
    <xf numFmtId="0" fontId="37" fillId="3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7" fillId="0" borderId="0" xfId="0" applyFont="1" applyAlignment="1">
      <alignment vertical="center" wrapText="1"/>
    </xf>
    <xf numFmtId="168" fontId="36" fillId="8" borderId="1" xfId="0" applyNumberFormat="1" applyFont="1" applyFill="1" applyBorder="1" applyAlignment="1">
      <alignment horizontal="right" vertical="center" wrapText="1"/>
    </xf>
    <xf numFmtId="170" fontId="5" fillId="3" borderId="1" xfId="1" applyNumberFormat="1" applyFont="1" applyFill="1" applyBorder="1" applyAlignment="1">
      <alignment horizontal="right" vertical="center" wrapText="1"/>
    </xf>
    <xf numFmtId="0" fontId="4" fillId="10" borderId="0" xfId="0" applyFont="1" applyFill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3" fontId="4" fillId="10" borderId="0" xfId="0" applyNumberFormat="1" applyFont="1" applyFill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170" fontId="5" fillId="3" borderId="0" xfId="1" applyNumberFormat="1" applyFont="1" applyFill="1" applyBorder="1" applyAlignment="1">
      <alignment horizontal="right" vertical="center" wrapText="1"/>
    </xf>
    <xf numFmtId="168" fontId="39" fillId="3" borderId="1" xfId="0" applyNumberFormat="1" applyFont="1" applyFill="1" applyBorder="1" applyAlignment="1">
      <alignment horizontal="right" vertical="center" wrapText="1"/>
    </xf>
    <xf numFmtId="168" fontId="39" fillId="8" borderId="1" xfId="0" applyNumberFormat="1" applyFont="1" applyFill="1" applyBorder="1" applyAlignment="1">
      <alignment horizontal="right" vertical="center" wrapText="1"/>
    </xf>
    <xf numFmtId="171" fontId="9" fillId="3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17" fillId="0" borderId="0" xfId="0" applyFont="1"/>
    <xf numFmtId="3" fontId="5" fillId="0" borderId="3" xfId="0" applyNumberFormat="1" applyFont="1" applyBorder="1" applyAlignment="1">
      <alignment horizontal="right" vertical="center" wrapText="1"/>
    </xf>
    <xf numFmtId="0" fontId="43" fillId="0" borderId="0" xfId="0" applyFont="1"/>
    <xf numFmtId="0" fontId="38" fillId="0" borderId="0" xfId="0" applyFont="1" applyAlignment="1">
      <alignment horizontal="left" vertical="top" wrapText="1"/>
    </xf>
    <xf numFmtId="3" fontId="0" fillId="0" borderId="0" xfId="0" applyNumberFormat="1"/>
    <xf numFmtId="170" fontId="4" fillId="3" borderId="0" xfId="1" applyNumberFormat="1" applyFont="1" applyFill="1" applyBorder="1" applyAlignment="1">
      <alignment horizontal="right" vertical="center" wrapText="1"/>
    </xf>
    <xf numFmtId="168" fontId="3" fillId="3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6" borderId="6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4" borderId="5" xfId="0" applyFont="1" applyFill="1" applyBorder="1" applyAlignment="1">
      <alignment wrapText="1"/>
    </xf>
    <xf numFmtId="3" fontId="4" fillId="4" borderId="5" xfId="0" applyNumberFormat="1" applyFont="1" applyFill="1" applyBorder="1" applyAlignment="1">
      <alignment horizontal="left" vertical="center" wrapText="1"/>
    </xf>
    <xf numFmtId="0" fontId="45" fillId="0" borderId="17" xfId="31" applyFont="1" applyBorder="1" applyAlignment="1">
      <alignment horizontal="justify" vertical="center"/>
    </xf>
    <xf numFmtId="0" fontId="45" fillId="0" borderId="0" xfId="31" applyFont="1" applyAlignment="1">
      <alignment horizontal="justify" vertical="center" wrapText="1"/>
    </xf>
    <xf numFmtId="0" fontId="45" fillId="0" borderId="14" xfId="31" applyFont="1" applyBorder="1" applyAlignment="1">
      <alignment horizontal="justify" vertical="center" wrapText="1"/>
    </xf>
    <xf numFmtId="0" fontId="45" fillId="0" borderId="17" xfId="31" applyFont="1" applyBorder="1" applyAlignment="1">
      <alignment horizontal="justify" vertical="center" wrapText="1"/>
    </xf>
    <xf numFmtId="169" fontId="46" fillId="0" borderId="14" xfId="31" applyNumberFormat="1" applyFont="1" applyBorder="1" applyAlignment="1">
      <alignment horizontal="right" vertical="center" wrapText="1"/>
    </xf>
    <xf numFmtId="169" fontId="46" fillId="0" borderId="35" xfId="31" applyNumberFormat="1" applyFont="1" applyBorder="1" applyAlignment="1">
      <alignment horizontal="right" vertical="center" wrapText="1"/>
    </xf>
    <xf numFmtId="168" fontId="46" fillId="0" borderId="14" xfId="31" applyNumberFormat="1" applyFont="1" applyBorder="1" applyAlignment="1">
      <alignment horizontal="right" vertical="center" wrapText="1"/>
    </xf>
    <xf numFmtId="168" fontId="46" fillId="0" borderId="35" xfId="31" applyNumberFormat="1" applyFont="1" applyBorder="1" applyAlignment="1">
      <alignment horizontal="right" vertical="center" wrapText="1"/>
    </xf>
    <xf numFmtId="0" fontId="47" fillId="2" borderId="0" xfId="0" applyFont="1" applyFill="1" applyAlignment="1">
      <alignment horizontal="center" vertical="center" wrapText="1"/>
    </xf>
    <xf numFmtId="9" fontId="40" fillId="0" borderId="32" xfId="58" applyFont="1" applyBorder="1" applyAlignment="1">
      <alignment horizontal="right" wrapText="1"/>
    </xf>
    <xf numFmtId="168" fontId="46" fillId="0" borderId="32" xfId="31" applyNumberFormat="1" applyFont="1" applyBorder="1" applyAlignment="1">
      <alignment horizontal="right" wrapText="1"/>
    </xf>
    <xf numFmtId="165" fontId="40" fillId="0" borderId="14" xfId="58" applyNumberFormat="1" applyFont="1" applyBorder="1" applyAlignment="1">
      <alignment horizontal="right" vertical="center" wrapText="1"/>
    </xf>
    <xf numFmtId="9" fontId="40" fillId="0" borderId="14" xfId="58" applyFont="1" applyBorder="1" applyAlignment="1">
      <alignment horizontal="right" vertical="center" wrapText="1"/>
    </xf>
    <xf numFmtId="9" fontId="40" fillId="0" borderId="17" xfId="58" applyFont="1" applyBorder="1" applyAlignment="1">
      <alignment horizontal="right" vertical="center" wrapText="1"/>
    </xf>
    <xf numFmtId="9" fontId="40" fillId="0" borderId="0" xfId="58" applyFont="1" applyAlignment="1">
      <alignment horizontal="right" vertical="center" wrapText="1"/>
    </xf>
    <xf numFmtId="169" fontId="46" fillId="0" borderId="0" xfId="31" applyNumberFormat="1" applyFont="1" applyAlignment="1">
      <alignment horizontal="right" vertical="center" wrapText="1"/>
    </xf>
    <xf numFmtId="0" fontId="45" fillId="0" borderId="36" xfId="31" applyFont="1" applyBorder="1" applyAlignment="1">
      <alignment horizontal="justify" vertical="center"/>
    </xf>
    <xf numFmtId="0" fontId="45" fillId="0" borderId="36" xfId="31" applyFont="1" applyBorder="1" applyAlignment="1">
      <alignment horizontal="justify" wrapText="1"/>
    </xf>
    <xf numFmtId="3" fontId="39" fillId="0" borderId="37" xfId="58" applyNumberFormat="1" applyFont="1" applyBorder="1" applyAlignment="1">
      <alignment horizontal="right" vertical="center"/>
    </xf>
    <xf numFmtId="168" fontId="46" fillId="0" borderId="36" xfId="31" applyNumberFormat="1" applyFont="1" applyBorder="1" applyAlignment="1">
      <alignment horizontal="right" vertical="center" wrapText="1"/>
    </xf>
    <xf numFmtId="9" fontId="40" fillId="0" borderId="36" xfId="58" applyFont="1" applyBorder="1" applyAlignment="1">
      <alignment horizontal="right" vertical="center" wrapText="1"/>
    </xf>
    <xf numFmtId="175" fontId="19" fillId="0" borderId="14" xfId="32" applyNumberFormat="1" applyFont="1" applyFill="1" applyBorder="1" applyAlignment="1">
      <alignment horizontal="right" vertical="center"/>
    </xf>
    <xf numFmtId="175" fontId="19" fillId="0" borderId="26" xfId="32" applyNumberFormat="1" applyFont="1" applyFill="1" applyBorder="1" applyAlignment="1">
      <alignment horizontal="right" vertical="center"/>
    </xf>
    <xf numFmtId="175" fontId="19" fillId="0" borderId="27" xfId="32" applyNumberFormat="1" applyFont="1" applyFill="1" applyBorder="1" applyAlignment="1">
      <alignment horizontal="right" vertical="center"/>
    </xf>
    <xf numFmtId="169" fontId="19" fillId="0" borderId="17" xfId="32" applyNumberFormat="1" applyFont="1" applyFill="1" applyBorder="1" applyAlignment="1">
      <alignment horizontal="right" vertical="center"/>
    </xf>
    <xf numFmtId="0" fontId="48" fillId="0" borderId="0" xfId="0" applyFont="1" applyAlignment="1">
      <alignment wrapText="1"/>
    </xf>
    <xf numFmtId="173" fontId="46" fillId="0" borderId="14" xfId="31" applyNumberFormat="1" applyFont="1" applyBorder="1" applyAlignment="1">
      <alignment horizontal="right" vertical="center" wrapText="1"/>
    </xf>
    <xf numFmtId="174" fontId="46" fillId="0" borderId="14" xfId="31" applyNumberFormat="1" applyFont="1" applyBorder="1" applyAlignment="1">
      <alignment horizontal="right" vertical="center" wrapText="1"/>
    </xf>
    <xf numFmtId="9" fontId="49" fillId="0" borderId="25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168" fontId="46" fillId="0" borderId="14" xfId="31" applyNumberFormat="1" applyFont="1" applyBorder="1" applyAlignment="1">
      <alignment horizontal="right" wrapText="1"/>
    </xf>
    <xf numFmtId="168" fontId="51" fillId="0" borderId="14" xfId="31" applyNumberFormat="1" applyFont="1" applyBorder="1" applyAlignment="1">
      <alignment horizontal="right" wrapText="1"/>
    </xf>
    <xf numFmtId="9" fontId="49" fillId="0" borderId="14" xfId="0" applyNumberFormat="1" applyFont="1" applyBorder="1" applyAlignment="1">
      <alignment horizontal="right" vertical="center" wrapText="1"/>
    </xf>
    <xf numFmtId="3" fontId="50" fillId="0" borderId="14" xfId="0" applyNumberFormat="1" applyFont="1" applyBorder="1" applyAlignment="1">
      <alignment horizontal="right" vertical="center" wrapText="1"/>
    </xf>
    <xf numFmtId="9" fontId="52" fillId="0" borderId="14" xfId="0" applyNumberFormat="1" applyFont="1" applyBorder="1" applyAlignment="1">
      <alignment horizontal="right" vertical="center" wrapText="1"/>
    </xf>
    <xf numFmtId="3" fontId="53" fillId="0" borderId="14" xfId="0" applyNumberFormat="1" applyFont="1" applyBorder="1" applyAlignment="1">
      <alignment horizontal="right" vertical="center" wrapText="1"/>
    </xf>
    <xf numFmtId="168" fontId="46" fillId="0" borderId="39" xfId="31" applyNumberFormat="1" applyFont="1" applyBorder="1" applyAlignment="1">
      <alignment horizontal="right" wrapText="1"/>
    </xf>
    <xf numFmtId="0" fontId="50" fillId="0" borderId="0" xfId="2" applyFont="1" applyAlignment="1">
      <alignment wrapText="1"/>
    </xf>
    <xf numFmtId="0" fontId="45" fillId="3" borderId="6" xfId="2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169" fontId="19" fillId="0" borderId="38" xfId="32" applyNumberFormat="1" applyFont="1" applyBorder="1" applyAlignment="1">
      <alignment horizontal="right" vertical="center"/>
    </xf>
    <xf numFmtId="3" fontId="19" fillId="0" borderId="36" xfId="31" applyNumberFormat="1" applyFont="1" applyBorder="1" applyAlignment="1">
      <alignment horizontal="right" vertical="center" wrapText="1"/>
    </xf>
    <xf numFmtId="3" fontId="19" fillId="0" borderId="36" xfId="31" applyNumberFormat="1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8" fillId="2" borderId="0" xfId="2" applyFont="1" applyFill="1" applyAlignment="1">
      <alignment horizontal="right" vertical="center" wrapText="1"/>
    </xf>
    <xf numFmtId="0" fontId="19" fillId="3" borderId="1" xfId="2" applyFont="1" applyFill="1" applyBorder="1" applyAlignment="1">
      <alignment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right" vertical="center" wrapText="1"/>
    </xf>
    <xf numFmtId="0" fontId="19" fillId="3" borderId="3" xfId="2" applyFont="1" applyFill="1" applyBorder="1" applyAlignment="1">
      <alignment vertical="center" wrapText="1"/>
    </xf>
    <xf numFmtId="172" fontId="19" fillId="3" borderId="3" xfId="2" applyNumberFormat="1" applyFont="1" applyFill="1" applyBorder="1" applyAlignment="1">
      <alignment horizontal="right" vertical="center" wrapText="1"/>
    </xf>
    <xf numFmtId="172" fontId="19" fillId="0" borderId="3" xfId="2" applyNumberFormat="1" applyFont="1" applyBorder="1" applyAlignment="1">
      <alignment horizontal="right" vertical="center" wrapText="1"/>
    </xf>
    <xf numFmtId="172" fontId="19" fillId="8" borderId="3" xfId="2" applyNumberFormat="1" applyFont="1" applyFill="1" applyBorder="1" applyAlignment="1">
      <alignment horizontal="right" vertical="center" wrapText="1"/>
    </xf>
    <xf numFmtId="0" fontId="18" fillId="4" borderId="2" xfId="2" applyFont="1" applyFill="1" applyBorder="1" applyAlignment="1">
      <alignment wrapText="1"/>
    </xf>
    <xf numFmtId="0" fontId="18" fillId="4" borderId="2" xfId="2" applyFont="1" applyFill="1" applyBorder="1" applyAlignment="1">
      <alignment vertical="center" wrapText="1"/>
    </xf>
    <xf numFmtId="172" fontId="18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9" fillId="3" borderId="6" xfId="2" applyFont="1" applyFill="1" applyBorder="1" applyAlignment="1">
      <alignment vertical="center" wrapText="1"/>
    </xf>
    <xf numFmtId="172" fontId="19" fillId="0" borderId="13" xfId="2" applyNumberFormat="1" applyFont="1" applyBorder="1" applyAlignment="1">
      <alignment horizontal="right" vertical="center" wrapText="1"/>
    </xf>
    <xf numFmtId="172" fontId="19" fillId="3" borderId="13" xfId="2" applyNumberFormat="1" applyFont="1" applyFill="1" applyBorder="1" applyAlignment="1">
      <alignment horizontal="right" vertical="center" wrapText="1"/>
    </xf>
    <xf numFmtId="0" fontId="31" fillId="0" borderId="0" xfId="2" applyFont="1" applyAlignment="1">
      <alignment wrapText="1"/>
    </xf>
    <xf numFmtId="0" fontId="31" fillId="0" borderId="0" xfId="2" applyFont="1"/>
    <xf numFmtId="0" fontId="25" fillId="0" borderId="0" xfId="2" applyFont="1"/>
    <xf numFmtId="0" fontId="19" fillId="2" borderId="0" xfId="2" applyFont="1" applyFill="1" applyAlignment="1">
      <alignment vertical="center" wrapText="1"/>
    </xf>
    <xf numFmtId="9" fontId="6" fillId="0" borderId="0" xfId="50" applyFont="1"/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</cellXfs>
  <cellStyles count="89">
    <cellStyle name="Comma" xfId="1" builtinId="3"/>
    <cellStyle name="Comma 10" xfId="78" xr:uid="{0DADBB4D-6AAA-4584-BCC8-E273D58F7EA4}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8" xr:uid="{5129A90A-030C-4739-809F-1841512A70EC}"/>
    <cellStyle name="Comma 3 2 2 3" xfId="83" xr:uid="{6D50D8D7-E6CC-4CF5-81D4-9E274EF36309}"/>
    <cellStyle name="Comma 3 2 3" xfId="29" xr:uid="{BE6BEFCD-C049-491A-85E8-737F3E3DDFB9}"/>
    <cellStyle name="Comma 3 2 3 2" xfId="72" xr:uid="{FE67CAC0-58AB-47BA-AFE7-AFB25C46012A}"/>
    <cellStyle name="Comma 3 2 3 3" xfId="87" xr:uid="{D092963B-5302-412F-AA55-D55BB9A05132}"/>
    <cellStyle name="Comma 3 2 4" xfId="52" xr:uid="{0FA2B893-DB81-43D2-854B-3069C1BFC21E}"/>
    <cellStyle name="Comma 3 2 5" xfId="63" xr:uid="{36E207E9-DD7A-4210-A86B-A99944924F7B}"/>
    <cellStyle name="Comma 3 2 6" xfId="79" xr:uid="{13E1E1DF-8E13-4A5F-AFED-4706C59390D4}"/>
    <cellStyle name="Comma 3 3" xfId="23" xr:uid="{3A79085F-027B-48CD-8DA4-BB38DF5803BA}"/>
    <cellStyle name="Comma 3 3 2" xfId="66" xr:uid="{B32D6672-E668-4D87-9754-A639A8103D3C}"/>
    <cellStyle name="Comma 3 3 3" xfId="81" xr:uid="{60049910-D0EC-4E17-B270-72BD4872DAEE}"/>
    <cellStyle name="Comma 3 4" xfId="27" xr:uid="{8BC78D57-56A1-4AEC-BF94-4E397CFC3CA9}"/>
    <cellStyle name="Comma 3 4 2" xfId="70" xr:uid="{44607B23-B1FE-4199-9698-B80CD3BF42C2}"/>
    <cellStyle name="Comma 3 4 3" xfId="85" xr:uid="{363FF159-5E9B-44B1-A6BB-BFCAA9FAB7D7}"/>
    <cellStyle name="Comma 3 5" xfId="45" xr:uid="{B77B85C2-225C-4CA5-9493-DFB62754FE9E}"/>
    <cellStyle name="Comma 3 6" xfId="61" xr:uid="{D93B3657-220B-4657-B8A4-A42135360CD3}"/>
    <cellStyle name="Comma 3 7" xfId="77" xr:uid="{1B5B16FC-4D01-477F-9096-0244028FB3F7}"/>
    <cellStyle name="Comma 4" xfId="21" xr:uid="{83CFF771-A72E-47AF-B2C7-57C60E095281}"/>
    <cellStyle name="Comma 4 2" xfId="26" xr:uid="{E47FE45C-6D29-4A65-B402-2EDB0CC455D0}"/>
    <cellStyle name="Comma 4 2 2" xfId="69" xr:uid="{05C5195C-D5A1-4662-8341-666516FEB05E}"/>
    <cellStyle name="Comma 4 2 3" xfId="84" xr:uid="{EF608F0A-45C0-4606-846D-C8528BAAA060}"/>
    <cellStyle name="Comma 4 3" xfId="30" xr:uid="{E4A73FA0-A1E0-43BE-BEF5-DCA33C23522C}"/>
    <cellStyle name="Comma 4 3 2" xfId="73" xr:uid="{C4384112-8599-4997-A2DA-D08D39C5BD79}"/>
    <cellStyle name="Comma 4 3 3" xfId="88" xr:uid="{1733D898-CF9C-40E3-87A3-7717F689936E}"/>
    <cellStyle name="Comma 4 4" xfId="48" xr:uid="{39149CF1-5267-4207-B6C9-FA44DA9E7C99}"/>
    <cellStyle name="Comma 4 5" xfId="64" xr:uid="{2B3B6950-9DBA-42E9-83FE-6AA26A0C8688}"/>
    <cellStyle name="Comma 4 6" xfId="80" xr:uid="{FC297A39-7F9A-4228-99F5-5CC449B4D60D}"/>
    <cellStyle name="Comma 5" xfId="24" xr:uid="{C61F0A2F-4E85-4E51-BF2F-F4F83F75F072}"/>
    <cellStyle name="Comma 5 2" xfId="67" xr:uid="{165F3E0E-7B2A-4DA6-B879-A0E3D15C2538}"/>
    <cellStyle name="Comma 5 3" xfId="82" xr:uid="{5826B6CA-6E4C-4DF2-B331-65B78BA3135B}"/>
    <cellStyle name="Comma 6" xfId="28" xr:uid="{AFD2D128-FA16-4A9D-A19C-C9DB4135420A}"/>
    <cellStyle name="Comma 6 2" xfId="71" xr:uid="{40315699-05E9-4A64-BD3F-F26659C666F3}"/>
    <cellStyle name="Comma 6 3" xfId="86" xr:uid="{6A780656-C2E1-4C74-8B54-8A6764965761}"/>
    <cellStyle name="Comma 7" xfId="16" xr:uid="{7CD7A01B-3C05-4F81-B995-32D2C63670B9}"/>
    <cellStyle name="Comma 8" xfId="32" xr:uid="{A791E96B-AB77-4297-AD06-C75F8DDB2E00}"/>
    <cellStyle name="Comma 9" xfId="62" xr:uid="{55CED02D-CF48-4C3B-AFB5-F422E4D41D58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1" xfId="57" xr:uid="{B9770801-1E54-4C3A-A652-908130316F30}"/>
    <cellStyle name="Normal 11 2" xfId="76" xr:uid="{88231E05-6BE1-44CE-AFD6-13968E8D0CC3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8"/>
  <sheetViews>
    <sheetView showGridLines="0" tabSelected="1" zoomScale="85" zoomScaleNormal="85" workbookViewId="0"/>
  </sheetViews>
  <sheetFormatPr defaultRowHeight="14.4" x14ac:dyDescent="0.3"/>
  <cols>
    <col min="1" max="1" width="43" customWidth="1"/>
    <col min="2" max="2" width="43" style="149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58" customFormat="1" ht="44.25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10" ht="18" x14ac:dyDescent="0.3">
      <c r="A2" s="136" t="s">
        <v>0</v>
      </c>
      <c r="B2" s="136" t="s">
        <v>723</v>
      </c>
    </row>
    <row r="3" spans="1:10" ht="14.4" customHeight="1" x14ac:dyDescent="0.3">
      <c r="A3" s="140"/>
      <c r="B3" s="140"/>
      <c r="C3" s="140"/>
      <c r="D3" s="140" t="s">
        <v>1</v>
      </c>
      <c r="E3" s="140" t="s">
        <v>2</v>
      </c>
      <c r="F3" s="140" t="s">
        <v>3</v>
      </c>
      <c r="G3" s="140" t="s">
        <v>4</v>
      </c>
      <c r="H3" s="140" t="s">
        <v>5</v>
      </c>
      <c r="I3" s="421" t="s">
        <v>6</v>
      </c>
      <c r="J3" s="421" t="s">
        <v>6</v>
      </c>
    </row>
    <row r="4" spans="1:10" x14ac:dyDescent="0.3">
      <c r="A4" s="140"/>
      <c r="B4" s="140"/>
      <c r="C4" s="140"/>
      <c r="D4" s="152">
        <v>43465</v>
      </c>
      <c r="E4" s="152">
        <v>43830</v>
      </c>
      <c r="F4" s="152">
        <v>44196</v>
      </c>
      <c r="G4" s="152" t="s">
        <v>7</v>
      </c>
      <c r="H4" s="152">
        <v>44926</v>
      </c>
      <c r="I4" s="421"/>
      <c r="J4" s="421" t="s">
        <v>8</v>
      </c>
    </row>
    <row r="5" spans="1:10" x14ac:dyDescent="0.3">
      <c r="A5" s="414" t="s">
        <v>9</v>
      </c>
      <c r="B5" s="414" t="s">
        <v>10</v>
      </c>
      <c r="C5" s="147" t="s">
        <v>11</v>
      </c>
      <c r="D5" s="252">
        <v>30.150706</v>
      </c>
      <c r="E5" s="252">
        <v>33.994456</v>
      </c>
      <c r="F5" s="253">
        <v>37.440897999999997</v>
      </c>
      <c r="G5" s="253">
        <v>39.260295999999997</v>
      </c>
      <c r="H5" s="254">
        <v>31.395658000000001</v>
      </c>
      <c r="I5" s="428">
        <v>-7.8646379999999958</v>
      </c>
      <c r="J5" s="427">
        <v>-0.20032039493538201</v>
      </c>
    </row>
    <row r="6" spans="1:10" ht="28.8" x14ac:dyDescent="0.3">
      <c r="A6" s="415" t="s">
        <v>12</v>
      </c>
      <c r="B6" s="415" t="s">
        <v>13</v>
      </c>
      <c r="C6" s="168" t="s">
        <v>11</v>
      </c>
      <c r="D6" s="255">
        <v>10.025926631999999</v>
      </c>
      <c r="E6" s="255">
        <v>14.929967328999998</v>
      </c>
      <c r="F6" s="256">
        <v>17.179991940000001</v>
      </c>
      <c r="G6" s="256">
        <v>12.135620386000001</v>
      </c>
      <c r="H6" s="257">
        <v>11.255531855000001</v>
      </c>
      <c r="I6" s="417">
        <v>-0.88008853100000017</v>
      </c>
      <c r="J6" s="425">
        <v>-7.2521099293390456E-2</v>
      </c>
    </row>
    <row r="7" spans="1:10" x14ac:dyDescent="0.3">
      <c r="A7" s="415" t="s">
        <v>14</v>
      </c>
      <c r="B7" s="415" t="s">
        <v>15</v>
      </c>
      <c r="C7" s="168" t="s">
        <v>11</v>
      </c>
      <c r="D7" s="255">
        <v>15.098261000000001</v>
      </c>
      <c r="E7" s="255">
        <v>14.27871</v>
      </c>
      <c r="F7" s="256">
        <v>11.563264999999999</v>
      </c>
      <c r="G7" s="256">
        <v>12.525857999999999</v>
      </c>
      <c r="H7" s="257">
        <v>8.7654069999999997</v>
      </c>
      <c r="I7" s="417">
        <v>-3.7604509999999998</v>
      </c>
      <c r="J7" s="425">
        <v>-0.30021504315313174</v>
      </c>
    </row>
    <row r="8" spans="1:10" ht="28.8" x14ac:dyDescent="0.3">
      <c r="A8" s="413" t="s">
        <v>16</v>
      </c>
      <c r="B8" s="416" t="s">
        <v>17</v>
      </c>
      <c r="C8" s="318" t="s">
        <v>11</v>
      </c>
      <c r="D8" s="258">
        <v>12.628149000000001</v>
      </c>
      <c r="E8" s="258">
        <v>10.528532</v>
      </c>
      <c r="F8" s="259">
        <v>11.552686</v>
      </c>
      <c r="G8" s="259">
        <v>17.918980999999999</v>
      </c>
      <c r="H8" s="260">
        <v>10.646967999999999</v>
      </c>
      <c r="I8" s="418">
        <v>-7.2720129999999994</v>
      </c>
      <c r="J8" s="426">
        <v>-0.40582737377756017</v>
      </c>
    </row>
    <row r="9" spans="1:10" x14ac:dyDescent="0.3">
      <c r="A9" s="414" t="s">
        <v>18</v>
      </c>
      <c r="B9" s="414" t="s">
        <v>19</v>
      </c>
      <c r="C9" s="150" t="s">
        <v>20</v>
      </c>
      <c r="D9" s="261">
        <v>56162.484149999997</v>
      </c>
      <c r="E9" s="261">
        <v>60526.469369999992</v>
      </c>
      <c r="F9" s="261">
        <v>54283.034290000003</v>
      </c>
      <c r="G9" s="261">
        <v>56911.284329999995</v>
      </c>
      <c r="H9" s="262">
        <v>55131.398680000006</v>
      </c>
      <c r="I9" s="419">
        <v>-1779.8856499999893</v>
      </c>
      <c r="J9" s="427">
        <v>-3.1274740518581923E-2</v>
      </c>
    </row>
    <row r="10" spans="1:10" x14ac:dyDescent="0.3">
      <c r="A10" s="415" t="s">
        <v>21</v>
      </c>
      <c r="B10" s="415" t="s">
        <v>21</v>
      </c>
      <c r="C10" s="169" t="s">
        <v>20</v>
      </c>
      <c r="D10" s="263">
        <v>28994.516940000005</v>
      </c>
      <c r="E10" s="263">
        <v>34215.578939999934</v>
      </c>
      <c r="F10" s="264">
        <v>30103.272759999993</v>
      </c>
      <c r="G10" s="265">
        <v>33565.178000000014</v>
      </c>
      <c r="H10" s="266">
        <v>32214.538170000003</v>
      </c>
      <c r="I10" s="419">
        <v>-1350.639830000011</v>
      </c>
      <c r="J10" s="425">
        <v>-4.023931677049386E-2</v>
      </c>
    </row>
    <row r="11" spans="1:10" x14ac:dyDescent="0.3">
      <c r="A11" s="415" t="s">
        <v>22</v>
      </c>
      <c r="B11" s="415" t="s">
        <v>23</v>
      </c>
      <c r="C11" s="169" t="s">
        <v>20</v>
      </c>
      <c r="D11" s="263">
        <v>13306.142260000002</v>
      </c>
      <c r="E11" s="263">
        <v>17944.597919999938</v>
      </c>
      <c r="F11" s="264">
        <v>13111.805756666661</v>
      </c>
      <c r="G11" s="265">
        <v>13216.731850000011</v>
      </c>
      <c r="H11" s="266">
        <v>11364.745240000006</v>
      </c>
      <c r="I11" s="419">
        <v>-1851.9866100000054</v>
      </c>
      <c r="J11" s="425">
        <v>-0.14012439920993058</v>
      </c>
    </row>
    <row r="12" spans="1:10" x14ac:dyDescent="0.3">
      <c r="A12" s="415" t="s">
        <v>24</v>
      </c>
      <c r="B12" s="415" t="s">
        <v>25</v>
      </c>
      <c r="C12" s="169" t="s">
        <v>20</v>
      </c>
      <c r="D12" s="263">
        <v>361563.05035999999</v>
      </c>
      <c r="E12" s="263">
        <v>362400.15344999998</v>
      </c>
      <c r="F12" s="264">
        <v>453091.95474999998</v>
      </c>
      <c r="G12" s="265">
        <v>468070.28334000002</v>
      </c>
      <c r="H12" s="266">
        <v>463809.29532999999</v>
      </c>
      <c r="I12" s="419">
        <v>-4260.98801000003</v>
      </c>
      <c r="J12" s="425">
        <v>-9.1033081177360753E-3</v>
      </c>
    </row>
    <row r="13" spans="1:10" x14ac:dyDescent="0.3">
      <c r="A13" s="415" t="s">
        <v>26</v>
      </c>
      <c r="B13" s="415" t="s">
        <v>27</v>
      </c>
      <c r="C13" s="169" t="s">
        <v>20</v>
      </c>
      <c r="D13" s="263">
        <v>14836.749970000001</v>
      </c>
      <c r="E13" s="263">
        <v>13944.48949</v>
      </c>
      <c r="F13" s="264">
        <v>22117.5</v>
      </c>
      <c r="G13" s="265">
        <v>27351.597860000002</v>
      </c>
      <c r="H13" s="266">
        <v>14940.66432</v>
      </c>
      <c r="I13" s="419">
        <v>-12410.933540000002</v>
      </c>
      <c r="J13" s="425">
        <v>-0.45375533829963965</v>
      </c>
    </row>
    <row r="14" spans="1:10" x14ac:dyDescent="0.3">
      <c r="A14" s="416" t="s">
        <v>721</v>
      </c>
      <c r="B14" s="416" t="s">
        <v>722</v>
      </c>
      <c r="C14" s="151" t="s">
        <v>20</v>
      </c>
      <c r="D14" s="267">
        <v>15499.855349999996</v>
      </c>
      <c r="E14" s="268">
        <v>16079.83022</v>
      </c>
      <c r="F14" s="269">
        <v>16822.934999999998</v>
      </c>
      <c r="G14" s="270">
        <v>17805.74869</v>
      </c>
      <c r="H14" s="271">
        <v>17858.532199999998</v>
      </c>
      <c r="I14" s="420">
        <v>52.783509999997477</v>
      </c>
      <c r="J14" s="426">
        <v>2.9644083446849212E-3</v>
      </c>
    </row>
    <row r="15" spans="1:10" x14ac:dyDescent="0.3">
      <c r="A15" s="414" t="s">
        <v>28</v>
      </c>
      <c r="B15" s="414" t="s">
        <v>29</v>
      </c>
      <c r="C15" s="147" t="s">
        <v>8</v>
      </c>
      <c r="D15" s="272">
        <v>0.51626129753379169</v>
      </c>
      <c r="E15" s="273">
        <v>0.56529943504285951</v>
      </c>
      <c r="F15" s="273">
        <v>0.55456134966916548</v>
      </c>
      <c r="G15" s="274">
        <v>0.58978071563755941</v>
      </c>
      <c r="H15" s="275">
        <v>0.58432288933903753</v>
      </c>
      <c r="I15" s="439">
        <v>-0.54578262985218728</v>
      </c>
      <c r="J15" s="427"/>
    </row>
    <row r="16" spans="1:10" x14ac:dyDescent="0.3">
      <c r="A16" s="415" t="s">
        <v>30</v>
      </c>
      <c r="B16" s="415" t="s">
        <v>31</v>
      </c>
      <c r="C16" s="168" t="s">
        <v>8</v>
      </c>
      <c r="D16" s="276">
        <v>0.23692225266356925</v>
      </c>
      <c r="E16" s="276">
        <v>0.2964752133534192</v>
      </c>
      <c r="F16" s="276">
        <v>0.24154518862410226</v>
      </c>
      <c r="G16" s="277">
        <v>0.23223394104696024</v>
      </c>
      <c r="H16" s="278">
        <v>0.20613925117272219</v>
      </c>
      <c r="I16" s="439">
        <v>-2.6094689874238046</v>
      </c>
      <c r="J16" s="425"/>
    </row>
    <row r="17" spans="1:10" x14ac:dyDescent="0.3">
      <c r="A17" s="415" t="s">
        <v>32</v>
      </c>
      <c r="B17" s="415" t="s">
        <v>33</v>
      </c>
      <c r="C17" s="168" t="s">
        <v>8</v>
      </c>
      <c r="D17" s="279">
        <v>4.2986588031711806E-2</v>
      </c>
      <c r="E17" s="279">
        <v>5.7867480534843196E-2</v>
      </c>
      <c r="F17" s="279">
        <v>3.517405200272837E-2</v>
      </c>
      <c r="G17" s="280">
        <v>3.6329382998716318E-2</v>
      </c>
      <c r="H17" s="281">
        <v>3.4234801257823202E-2</v>
      </c>
      <c r="I17" s="440">
        <v>-0.20945817408931158</v>
      </c>
      <c r="J17" s="424"/>
    </row>
    <row r="18" spans="1:10" x14ac:dyDescent="0.3">
      <c r="A18" s="415" t="s">
        <v>34</v>
      </c>
      <c r="B18" s="415" t="s">
        <v>35</v>
      </c>
      <c r="C18" s="168" t="s">
        <v>8</v>
      </c>
      <c r="D18" s="276">
        <v>0.85674331334900622</v>
      </c>
      <c r="E18" s="276">
        <v>0.87119362843636239</v>
      </c>
      <c r="F18" s="276">
        <v>0.89308288219316856</v>
      </c>
      <c r="G18" s="277">
        <v>0.71015896264542067</v>
      </c>
      <c r="H18" s="278">
        <v>0.71874511315986911</v>
      </c>
      <c r="I18" s="439">
        <v>0.85861505144484429</v>
      </c>
      <c r="J18" s="425"/>
    </row>
    <row r="19" spans="1:10" x14ac:dyDescent="0.3">
      <c r="A19" s="415" t="s">
        <v>36</v>
      </c>
      <c r="B19" s="415" t="s">
        <v>37</v>
      </c>
      <c r="C19" s="168" t="s">
        <v>38</v>
      </c>
      <c r="D19" s="434">
        <v>0.93041443683386271</v>
      </c>
      <c r="E19" s="434">
        <v>0.58571563687824701</v>
      </c>
      <c r="F19" s="434">
        <v>0.76009224453507551</v>
      </c>
      <c r="G19" s="435">
        <v>2.965873627126304</v>
      </c>
      <c r="H19" s="436">
        <v>2.718643774057246</v>
      </c>
      <c r="I19" s="417">
        <v>-0.29999999999999982</v>
      </c>
      <c r="J19" s="425">
        <v>-9.9999999999999978E-2</v>
      </c>
    </row>
    <row r="20" spans="1:10" x14ac:dyDescent="0.3">
      <c r="A20" s="416" t="s">
        <v>39</v>
      </c>
      <c r="B20" s="416" t="s">
        <v>40</v>
      </c>
      <c r="C20" s="148" t="s">
        <v>38</v>
      </c>
      <c r="D20" s="437">
        <v>7.863889894941428</v>
      </c>
      <c r="E20" s="437">
        <v>9.3337328261607961</v>
      </c>
      <c r="F20" s="437">
        <v>8.2589229442200818</v>
      </c>
      <c r="G20" s="437">
        <v>3.7320666959978603</v>
      </c>
      <c r="H20" s="455">
        <v>2.850283431264176</v>
      </c>
      <c r="I20" s="418">
        <v>-0.80000000000000027</v>
      </c>
      <c r="J20" s="426">
        <v>-0.21621621621621623</v>
      </c>
    </row>
    <row r="21" spans="1:10" ht="15" thickBot="1" x14ac:dyDescent="0.35">
      <c r="A21" s="429" t="s">
        <v>41</v>
      </c>
      <c r="B21" s="429" t="s">
        <v>42</v>
      </c>
      <c r="C21" s="430" t="s">
        <v>43</v>
      </c>
      <c r="D21" s="456">
        <v>350</v>
      </c>
      <c r="E21" s="456">
        <v>343</v>
      </c>
      <c r="F21" s="457">
        <v>341</v>
      </c>
      <c r="G21" s="457">
        <v>352</v>
      </c>
      <c r="H21" s="431">
        <v>356</v>
      </c>
      <c r="I21" s="432">
        <v>4</v>
      </c>
      <c r="J21" s="433">
        <v>1.1363636363636465E-2</v>
      </c>
    </row>
    <row r="22" spans="1:10" ht="28.2" thickTop="1" x14ac:dyDescent="0.3">
      <c r="A22" s="438" t="s">
        <v>44</v>
      </c>
      <c r="B22" s="438" t="s">
        <v>45</v>
      </c>
      <c r="C22" s="248"/>
      <c r="D22" s="249"/>
      <c r="E22" s="249"/>
      <c r="F22" s="250"/>
      <c r="G22" s="250"/>
      <c r="H22" s="251"/>
      <c r="I22" s="423"/>
      <c r="J22" s="422"/>
    </row>
    <row r="23" spans="1:10" ht="27.6" x14ac:dyDescent="0.3">
      <c r="A23" s="438" t="s">
        <v>46</v>
      </c>
      <c r="B23" s="438" t="s">
        <v>47</v>
      </c>
      <c r="C23" s="154"/>
    </row>
    <row r="24" spans="1:10" x14ac:dyDescent="0.3">
      <c r="A24" s="438"/>
      <c r="B24" s="153"/>
      <c r="C24" s="154"/>
    </row>
    <row r="25" spans="1:10" x14ac:dyDescent="0.3">
      <c r="A25" s="153" t="s">
        <v>48</v>
      </c>
      <c r="B25" s="153" t="s">
        <v>49</v>
      </c>
      <c r="C25" s="154"/>
    </row>
    <row r="26" spans="1:10" x14ac:dyDescent="0.3">
      <c r="A26" s="153" t="s">
        <v>50</v>
      </c>
      <c r="B26" s="153" t="s">
        <v>51</v>
      </c>
      <c r="C26" s="154" t="s">
        <v>52</v>
      </c>
    </row>
    <row r="27" spans="1:10" x14ac:dyDescent="0.3">
      <c r="A27" s="153" t="s">
        <v>53</v>
      </c>
      <c r="B27" s="153" t="s">
        <v>54</v>
      </c>
      <c r="C27" s="154" t="s">
        <v>55</v>
      </c>
    </row>
    <row r="28" spans="1:10" x14ac:dyDescent="0.3">
      <c r="A28" s="153" t="s">
        <v>56</v>
      </c>
      <c r="B28" s="153" t="s">
        <v>57</v>
      </c>
      <c r="C28" s="154" t="s">
        <v>58</v>
      </c>
    </row>
    <row r="30" spans="1:10" ht="18" x14ac:dyDescent="0.3">
      <c r="A30" s="136" t="s">
        <v>59</v>
      </c>
      <c r="B30" s="136" t="s">
        <v>60</v>
      </c>
    </row>
    <row r="31" spans="1:10" ht="26.25" customHeight="1" x14ac:dyDescent="0.3">
      <c r="A31" s="139"/>
      <c r="B31" s="139"/>
      <c r="C31" s="139" t="s">
        <v>61</v>
      </c>
      <c r="D31" s="139" t="s">
        <v>62</v>
      </c>
      <c r="E31" s="155" t="s">
        <v>6</v>
      </c>
      <c r="F31" s="155" t="s">
        <v>63</v>
      </c>
    </row>
    <row r="32" spans="1:10" x14ac:dyDescent="0.3">
      <c r="A32" s="156"/>
      <c r="B32" s="159"/>
      <c r="C32" s="160" t="s">
        <v>64</v>
      </c>
      <c r="D32" s="160" t="s">
        <v>65</v>
      </c>
      <c r="E32" s="161"/>
      <c r="F32" s="161"/>
    </row>
    <row r="33" spans="1:6" s="157" customFormat="1" x14ac:dyDescent="0.3">
      <c r="A33" s="162" t="s">
        <v>66</v>
      </c>
      <c r="B33" s="163" t="s">
        <v>67</v>
      </c>
      <c r="C33" s="448">
        <v>55131</v>
      </c>
      <c r="D33" s="448">
        <v>56911</v>
      </c>
      <c r="E33" s="444">
        <v>-1780</v>
      </c>
      <c r="F33" s="447">
        <v>-0.03</v>
      </c>
    </row>
    <row r="34" spans="1:6" x14ac:dyDescent="0.3">
      <c r="A34" s="164" t="s">
        <v>68</v>
      </c>
      <c r="B34" s="165" t="s">
        <v>21</v>
      </c>
      <c r="C34" s="446">
        <v>32215</v>
      </c>
      <c r="D34" s="446">
        <v>33565</v>
      </c>
      <c r="E34" s="443">
        <v>-1351</v>
      </c>
      <c r="F34" s="445">
        <v>-0.04</v>
      </c>
    </row>
    <row r="35" spans="1:6" s="157" customFormat="1" x14ac:dyDescent="0.3">
      <c r="A35" s="162" t="s">
        <v>69</v>
      </c>
      <c r="B35" s="163" t="s">
        <v>23</v>
      </c>
      <c r="C35" s="448">
        <v>11365</v>
      </c>
      <c r="D35" s="448">
        <v>13217</v>
      </c>
      <c r="E35" s="444">
        <v>-1852</v>
      </c>
      <c r="F35" s="447">
        <v>-0.14000000000000001</v>
      </c>
    </row>
    <row r="36" spans="1:6" x14ac:dyDescent="0.3">
      <c r="A36" s="164" t="s">
        <v>70</v>
      </c>
      <c r="B36" s="165" t="s">
        <v>25</v>
      </c>
      <c r="C36" s="446">
        <v>463809</v>
      </c>
      <c r="D36" s="446">
        <v>468070</v>
      </c>
      <c r="E36" s="443">
        <v>-4261</v>
      </c>
      <c r="F36" s="445">
        <v>-0.01</v>
      </c>
    </row>
    <row r="37" spans="1:6" ht="15" thickBot="1" x14ac:dyDescent="0.35">
      <c r="A37" s="166" t="s">
        <v>26</v>
      </c>
      <c r="B37" s="167" t="s">
        <v>27</v>
      </c>
      <c r="C37" s="442">
        <v>14941</v>
      </c>
      <c r="D37" s="442">
        <v>27352</v>
      </c>
      <c r="E37" s="449">
        <v>-12411</v>
      </c>
      <c r="F37" s="441">
        <v>-0.45</v>
      </c>
    </row>
    <row r="38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7"/>
  <sheetViews>
    <sheetView showGridLines="0" zoomScale="85" zoomScaleNormal="85" workbookViewId="0"/>
  </sheetViews>
  <sheetFormatPr defaultColWidth="8.88671875" defaultRowHeight="14.4" x14ac:dyDescent="0.3"/>
  <cols>
    <col min="1" max="2" width="43" style="115" customWidth="1"/>
    <col min="3" max="3" width="12" style="115" customWidth="1"/>
    <col min="4" max="4" width="13.109375" style="115" customWidth="1"/>
    <col min="5" max="5" width="15.109375" style="115" customWidth="1"/>
    <col min="6" max="16384" width="8.88671875" style="115"/>
  </cols>
  <sheetData>
    <row r="1" spans="1:5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5" x14ac:dyDescent="0.3">
      <c r="A2" s="79" t="s">
        <v>469</v>
      </c>
      <c r="B2" s="79" t="s">
        <v>139</v>
      </c>
    </row>
    <row r="3" spans="1:5" ht="14.4" customHeight="1" x14ac:dyDescent="0.3">
      <c r="A3" s="98"/>
      <c r="B3" s="173"/>
      <c r="C3" s="173">
        <v>44926</v>
      </c>
      <c r="D3" s="173">
        <v>44561</v>
      </c>
      <c r="E3" s="74"/>
    </row>
    <row r="4" spans="1:5" ht="14.4" customHeight="1" x14ac:dyDescent="0.3">
      <c r="A4" s="101"/>
      <c r="B4" s="174"/>
      <c r="C4" s="174" t="s">
        <v>103</v>
      </c>
      <c r="D4" s="174" t="s">
        <v>103</v>
      </c>
      <c r="E4" s="93"/>
    </row>
    <row r="5" spans="1:5" x14ac:dyDescent="0.3">
      <c r="A5" s="101" t="s">
        <v>470</v>
      </c>
      <c r="B5" s="21" t="s">
        <v>471</v>
      </c>
      <c r="C5" s="197">
        <v>1015561</v>
      </c>
      <c r="D5" s="197">
        <v>983496</v>
      </c>
      <c r="E5" s="93"/>
    </row>
    <row r="6" spans="1:5" ht="14.4" customHeight="1" x14ac:dyDescent="0.3">
      <c r="A6" s="101" t="s">
        <v>472</v>
      </c>
      <c r="B6" s="101" t="s">
        <v>473</v>
      </c>
      <c r="C6" s="184">
        <v>2814519</v>
      </c>
      <c r="D6" s="184">
        <v>1697215</v>
      </c>
      <c r="E6" s="45"/>
    </row>
    <row r="7" spans="1:5" ht="14.4" customHeight="1" x14ac:dyDescent="0.3">
      <c r="A7" s="14" t="s">
        <v>474</v>
      </c>
      <c r="B7" s="14" t="s">
        <v>475</v>
      </c>
      <c r="C7" s="194">
        <v>665</v>
      </c>
      <c r="D7" s="194">
        <v>30051</v>
      </c>
      <c r="E7" s="45"/>
    </row>
    <row r="8" spans="1:5" ht="14.4" customHeight="1" x14ac:dyDescent="0.3">
      <c r="A8" s="283" t="s">
        <v>476</v>
      </c>
      <c r="B8" s="14" t="s">
        <v>477</v>
      </c>
      <c r="C8" s="194">
        <v>-139810</v>
      </c>
      <c r="D8" s="194">
        <v>-84223</v>
      </c>
      <c r="E8" s="45"/>
    </row>
    <row r="9" spans="1:5" ht="15" thickBot="1" x14ac:dyDescent="0.35">
      <c r="A9" s="36"/>
      <c r="B9" s="38"/>
      <c r="C9" s="294">
        <f>SUM(C5:C8)</f>
        <v>3690935</v>
      </c>
      <c r="D9" s="294">
        <f>SUM(D5:D8)</f>
        <v>2626539</v>
      </c>
      <c r="E9" s="45"/>
    </row>
    <row r="10" spans="1:5" ht="14.4" customHeight="1" thickTop="1" x14ac:dyDescent="0.3">
      <c r="A10" s="97"/>
      <c r="B10" s="97"/>
      <c r="C10" s="74"/>
      <c r="D10" s="74"/>
      <c r="E10" s="45"/>
    </row>
    <row r="11" spans="1:5" ht="28.8" x14ac:dyDescent="0.3">
      <c r="A11" s="28" t="s">
        <v>478</v>
      </c>
      <c r="B11" s="84" t="s">
        <v>477</v>
      </c>
      <c r="C11" s="110">
        <v>44926</v>
      </c>
      <c r="D11" s="173">
        <v>44561</v>
      </c>
      <c r="E11" s="45"/>
    </row>
    <row r="12" spans="1:5" ht="14.4" customHeight="1" x14ac:dyDescent="0.3">
      <c r="A12" s="11"/>
      <c r="B12" s="11"/>
      <c r="C12" s="174" t="s">
        <v>103</v>
      </c>
      <c r="D12" s="174" t="s">
        <v>103</v>
      </c>
      <c r="E12" s="45"/>
    </row>
    <row r="13" spans="1:5" ht="14.4" customHeight="1" x14ac:dyDescent="0.3">
      <c r="A13" s="99" t="s">
        <v>479</v>
      </c>
      <c r="B13" s="111" t="s">
        <v>480</v>
      </c>
      <c r="C13" s="197">
        <v>-84223</v>
      </c>
      <c r="D13" s="197">
        <v>-80154</v>
      </c>
      <c r="E13" s="45"/>
    </row>
    <row r="14" spans="1:5" ht="14.4" customHeight="1" x14ac:dyDescent="0.3">
      <c r="A14" s="18" t="s">
        <v>481</v>
      </c>
      <c r="B14" s="101" t="s">
        <v>482</v>
      </c>
      <c r="C14" s="184">
        <v>-55587</v>
      </c>
      <c r="D14" s="184">
        <v>-4069</v>
      </c>
      <c r="E14" s="45"/>
    </row>
    <row r="15" spans="1:5" ht="14.4" customHeight="1" thickBot="1" x14ac:dyDescent="0.35">
      <c r="A15" s="217" t="s">
        <v>483</v>
      </c>
      <c r="B15" s="218" t="s">
        <v>484</v>
      </c>
      <c r="C15" s="294">
        <f>C13+C14</f>
        <v>-139810</v>
      </c>
      <c r="D15" s="294">
        <f>D13+D14</f>
        <v>-84223</v>
      </c>
      <c r="E15" s="45"/>
    </row>
    <row r="16" spans="1:5" ht="14.4" customHeight="1" thickTop="1" x14ac:dyDescent="0.3">
      <c r="A16" s="97"/>
      <c r="B16" s="97"/>
      <c r="C16" s="74"/>
      <c r="D16" s="74"/>
      <c r="E16" s="45"/>
    </row>
    <row r="17" spans="1:5" ht="14.4" customHeight="1" x14ac:dyDescent="0.3">
      <c r="A17" s="79" t="s">
        <v>485</v>
      </c>
      <c r="B17" s="79" t="s">
        <v>141</v>
      </c>
      <c r="D17" s="93"/>
      <c r="E17" s="45"/>
    </row>
    <row r="18" spans="1:5" ht="14.4" customHeight="1" x14ac:dyDescent="0.3">
      <c r="A18" s="103"/>
      <c r="B18" s="104"/>
      <c r="C18" s="104">
        <v>44926</v>
      </c>
      <c r="D18" s="173">
        <v>44561</v>
      </c>
      <c r="E18" s="93"/>
    </row>
    <row r="19" spans="1:5" ht="14.4" customHeight="1" x14ac:dyDescent="0.3">
      <c r="A19" s="100"/>
      <c r="B19" s="174"/>
      <c r="C19" s="174" t="s">
        <v>103</v>
      </c>
      <c r="D19" s="174" t="s">
        <v>103</v>
      </c>
      <c r="E19" s="45"/>
    </row>
    <row r="20" spans="1:5" ht="14.4" customHeight="1" x14ac:dyDescent="0.3">
      <c r="A20" s="101" t="s">
        <v>486</v>
      </c>
      <c r="B20" s="101" t="s">
        <v>730</v>
      </c>
      <c r="C20" s="219">
        <v>6767731</v>
      </c>
      <c r="D20" s="1">
        <v>10165128</v>
      </c>
      <c r="E20" s="45"/>
    </row>
    <row r="21" spans="1:5" ht="14.4" customHeight="1" x14ac:dyDescent="0.3">
      <c r="A21" s="101" t="s">
        <v>487</v>
      </c>
      <c r="B21" s="101" t="s">
        <v>731</v>
      </c>
      <c r="C21" s="219">
        <v>2826333</v>
      </c>
      <c r="D21" s="1">
        <v>2486539</v>
      </c>
      <c r="E21" s="45"/>
    </row>
    <row r="22" spans="1:5" x14ac:dyDescent="0.3">
      <c r="A22" s="101" t="s">
        <v>488</v>
      </c>
      <c r="B22" s="101" t="s">
        <v>732</v>
      </c>
      <c r="C22" s="219">
        <v>580939</v>
      </c>
      <c r="D22" s="1">
        <v>353941</v>
      </c>
      <c r="E22" s="45"/>
    </row>
    <row r="23" spans="1:5" x14ac:dyDescent="0.3">
      <c r="A23" s="101" t="s">
        <v>489</v>
      </c>
      <c r="B23" s="101" t="s">
        <v>733</v>
      </c>
      <c r="C23" s="220">
        <v>1815</v>
      </c>
      <c r="D23" s="174">
        <v>303</v>
      </c>
      <c r="E23" s="45"/>
    </row>
    <row r="24" spans="1:5" x14ac:dyDescent="0.3">
      <c r="A24" s="105"/>
      <c r="B24" s="105"/>
      <c r="C24" s="240">
        <f>SUM(C20:C23)</f>
        <v>10176818</v>
      </c>
      <c r="D24" s="240">
        <f>SUM(D20:D23)</f>
        <v>13005911</v>
      </c>
      <c r="E24" s="45"/>
    </row>
    <row r="25" spans="1:5" x14ac:dyDescent="0.3">
      <c r="A25" s="88" t="s">
        <v>490</v>
      </c>
      <c r="B25" s="354" t="s">
        <v>491</v>
      </c>
      <c r="C25" s="106"/>
      <c r="D25" s="106"/>
      <c r="E25" s="45"/>
    </row>
    <row r="26" spans="1:5" ht="27" customHeight="1" x14ac:dyDescent="0.3">
      <c r="A26" s="21" t="s">
        <v>492</v>
      </c>
      <c r="B26" s="101" t="s">
        <v>493</v>
      </c>
      <c r="C26" s="295">
        <v>0</v>
      </c>
      <c r="D26" s="296">
        <v>367883</v>
      </c>
    </row>
    <row r="27" spans="1:5" ht="14.4" customHeight="1" x14ac:dyDescent="0.3">
      <c r="A27" s="14" t="s">
        <v>494</v>
      </c>
      <c r="B27" s="14" t="s">
        <v>495</v>
      </c>
      <c r="C27" s="243">
        <v>60489</v>
      </c>
      <c r="D27" s="355">
        <v>0</v>
      </c>
    </row>
    <row r="28" spans="1:5" ht="14.4" customHeight="1" x14ac:dyDescent="0.3">
      <c r="A28" s="356"/>
      <c r="B28" s="356"/>
      <c r="C28" s="357">
        <f>C26+C27</f>
        <v>60489</v>
      </c>
      <c r="D28" s="357">
        <f>D26+D27</f>
        <v>367883</v>
      </c>
    </row>
    <row r="29" spans="1:5" ht="31.2" customHeight="1" thickBot="1" x14ac:dyDescent="0.35">
      <c r="A29" s="408" t="s">
        <v>496</v>
      </c>
      <c r="B29" s="360" t="s">
        <v>497</v>
      </c>
      <c r="C29" s="358">
        <f>C24+C28</f>
        <v>10237307</v>
      </c>
      <c r="D29" s="358">
        <f>D24+D28</f>
        <v>13373794</v>
      </c>
    </row>
    <row r="30" spans="1:5" ht="14.4" customHeight="1" thickTop="1" x14ac:dyDescent="0.3">
      <c r="A30" s="96"/>
      <c r="B30" s="96"/>
      <c r="C30" s="13"/>
      <c r="D30" s="13"/>
    </row>
    <row r="31" spans="1:5" ht="14.4" customHeight="1" x14ac:dyDescent="0.3">
      <c r="A31" s="79" t="s">
        <v>498</v>
      </c>
      <c r="B31" s="79" t="s">
        <v>143</v>
      </c>
      <c r="D31" s="13"/>
    </row>
    <row r="32" spans="1:5" x14ac:dyDescent="0.3">
      <c r="A32" s="103"/>
      <c r="B32" s="104"/>
      <c r="C32" s="104">
        <v>44926</v>
      </c>
      <c r="D32" s="173">
        <v>44561</v>
      </c>
    </row>
    <row r="33" spans="1:5" x14ac:dyDescent="0.3">
      <c r="A33" s="100" t="s">
        <v>499</v>
      </c>
      <c r="B33" s="361" t="s">
        <v>500</v>
      </c>
      <c r="C33" s="174" t="s">
        <v>103</v>
      </c>
      <c r="D33" s="174" t="s">
        <v>103</v>
      </c>
      <c r="E33" s="45"/>
    </row>
    <row r="34" spans="1:5" x14ac:dyDescent="0.3">
      <c r="A34" s="101" t="s">
        <v>501</v>
      </c>
      <c r="B34" s="2" t="s">
        <v>502</v>
      </c>
      <c r="C34" s="1">
        <v>12253</v>
      </c>
      <c r="D34" s="1">
        <v>32300</v>
      </c>
      <c r="E34" s="53"/>
    </row>
    <row r="35" spans="1:5" x14ac:dyDescent="0.3">
      <c r="A35" s="100" t="s">
        <v>503</v>
      </c>
      <c r="B35" s="361" t="s">
        <v>504</v>
      </c>
      <c r="C35" s="179">
        <f>C34</f>
        <v>12253</v>
      </c>
      <c r="D35" s="179">
        <f>D34</f>
        <v>32300</v>
      </c>
      <c r="E35" s="53"/>
    </row>
    <row r="36" spans="1:5" x14ac:dyDescent="0.3">
      <c r="A36" s="101"/>
      <c r="B36" s="2"/>
      <c r="C36" s="1"/>
      <c r="D36" s="1"/>
      <c r="E36" s="53"/>
    </row>
    <row r="37" spans="1:5" x14ac:dyDescent="0.3">
      <c r="A37" s="361" t="s">
        <v>505</v>
      </c>
      <c r="B37" s="361" t="s">
        <v>506</v>
      </c>
      <c r="C37" s="1"/>
      <c r="D37" s="1"/>
      <c r="E37" s="53"/>
    </row>
    <row r="38" spans="1:5" x14ac:dyDescent="0.3">
      <c r="A38" s="101" t="s">
        <v>507</v>
      </c>
      <c r="B38" s="101" t="s">
        <v>508</v>
      </c>
      <c r="C38" s="1">
        <f>114195+11428</f>
        <v>125623</v>
      </c>
      <c r="D38" s="1">
        <v>10533</v>
      </c>
      <c r="E38" s="53"/>
    </row>
    <row r="39" spans="1:5" ht="28.8" x14ac:dyDescent="0.3">
      <c r="A39" s="2" t="s">
        <v>509</v>
      </c>
      <c r="B39" s="297" t="s">
        <v>734</v>
      </c>
      <c r="C39" s="1">
        <v>2000000</v>
      </c>
      <c r="D39" s="1" t="s">
        <v>124</v>
      </c>
      <c r="E39" s="53"/>
    </row>
    <row r="40" spans="1:5" x14ac:dyDescent="0.3">
      <c r="A40" s="101" t="s">
        <v>510</v>
      </c>
      <c r="B40" s="101" t="s">
        <v>511</v>
      </c>
      <c r="C40" s="1">
        <v>330030</v>
      </c>
      <c r="D40" s="389">
        <v>322353</v>
      </c>
    </row>
    <row r="41" spans="1:5" x14ac:dyDescent="0.3">
      <c r="A41" s="14" t="s">
        <v>512</v>
      </c>
      <c r="B41" s="14" t="s">
        <v>513</v>
      </c>
      <c r="C41" s="194">
        <v>-11428</v>
      </c>
      <c r="D41" s="395">
        <v>0</v>
      </c>
    </row>
    <row r="42" spans="1:5" x14ac:dyDescent="0.3">
      <c r="A42" s="361" t="s">
        <v>514</v>
      </c>
      <c r="B42" s="361" t="s">
        <v>515</v>
      </c>
      <c r="C42" s="323">
        <f>C38+C40+C41+C39</f>
        <v>2444225</v>
      </c>
      <c r="D42" s="405">
        <f>D38+D40+D41</f>
        <v>332886</v>
      </c>
    </row>
    <row r="43" spans="1:5" ht="15" thickBot="1" x14ac:dyDescent="0.35">
      <c r="A43" s="411" t="s">
        <v>516</v>
      </c>
      <c r="B43" s="412" t="s">
        <v>517</v>
      </c>
      <c r="C43" s="38">
        <f>C35+C42</f>
        <v>2456478</v>
      </c>
      <c r="D43" s="38">
        <f>D35+D42</f>
        <v>365186</v>
      </c>
    </row>
    <row r="44" spans="1:5" ht="14.4" customHeight="1" thickTop="1" x14ac:dyDescent="0.3">
      <c r="A44" s="96"/>
      <c r="B44" s="96"/>
      <c r="C44" s="93"/>
      <c r="D44" s="96"/>
    </row>
    <row r="45" spans="1:5" ht="14.4" customHeight="1" x14ac:dyDescent="0.3">
      <c r="A45" s="79" t="s">
        <v>518</v>
      </c>
      <c r="B45" s="79" t="s">
        <v>519</v>
      </c>
    </row>
    <row r="46" spans="1:5" ht="14.4" customHeight="1" x14ac:dyDescent="0.3">
      <c r="A46" s="103"/>
      <c r="B46" s="104"/>
      <c r="C46" s="104">
        <v>44926</v>
      </c>
      <c r="D46" s="110">
        <v>44561</v>
      </c>
    </row>
    <row r="47" spans="1:5" ht="14.4" customHeight="1" x14ac:dyDescent="0.3">
      <c r="A47" s="42"/>
      <c r="B47" s="108"/>
      <c r="C47" s="108" t="s">
        <v>103</v>
      </c>
      <c r="D47" s="13" t="s">
        <v>103</v>
      </c>
    </row>
    <row r="48" spans="1:5" ht="14.4" customHeight="1" x14ac:dyDescent="0.3">
      <c r="A48" s="20" t="s">
        <v>520</v>
      </c>
      <c r="B48" s="28" t="s">
        <v>521</v>
      </c>
      <c r="C48" s="28"/>
      <c r="D48" s="28"/>
      <c r="E48" s="45"/>
    </row>
    <row r="49" spans="1:5" ht="43.2" x14ac:dyDescent="0.3">
      <c r="A49" s="49" t="s">
        <v>522</v>
      </c>
      <c r="B49" s="49" t="s">
        <v>735</v>
      </c>
      <c r="C49" s="245">
        <v>1007865</v>
      </c>
      <c r="D49" s="45">
        <v>1108651</v>
      </c>
      <c r="E49" s="45"/>
    </row>
    <row r="50" spans="1:5" ht="14.4" customHeight="1" x14ac:dyDescent="0.3">
      <c r="A50" s="20" t="s">
        <v>523</v>
      </c>
      <c r="B50" s="20" t="s">
        <v>524</v>
      </c>
      <c r="C50" s="246">
        <f>C49</f>
        <v>1007865</v>
      </c>
      <c r="D50" s="183">
        <f>D49</f>
        <v>1108651</v>
      </c>
      <c r="E50" s="45"/>
    </row>
    <row r="51" spans="1:5" ht="14.4" customHeight="1" x14ac:dyDescent="0.3">
      <c r="A51" s="20" t="s">
        <v>525</v>
      </c>
      <c r="B51" s="20" t="s">
        <v>526</v>
      </c>
      <c r="C51" s="247"/>
      <c r="D51" s="7"/>
    </row>
    <row r="52" spans="1:5" ht="43.2" x14ac:dyDescent="0.3">
      <c r="A52" s="101" t="s">
        <v>522</v>
      </c>
      <c r="B52" s="101" t="s">
        <v>735</v>
      </c>
      <c r="C52" s="219">
        <v>100786</v>
      </c>
      <c r="D52" s="1">
        <v>100786</v>
      </c>
    </row>
    <row r="53" spans="1:5" ht="14.4" customHeight="1" x14ac:dyDescent="0.3">
      <c r="A53" s="101" t="s">
        <v>527</v>
      </c>
      <c r="B53" s="101" t="s">
        <v>528</v>
      </c>
      <c r="C53" s="219">
        <v>232916</v>
      </c>
      <c r="D53" s="1">
        <v>180005</v>
      </c>
    </row>
    <row r="54" spans="1:5" ht="14.4" customHeight="1" x14ac:dyDescent="0.3">
      <c r="A54" s="101" t="s">
        <v>529</v>
      </c>
      <c r="B54" s="101" t="s">
        <v>530</v>
      </c>
      <c r="C54" s="219">
        <v>75993</v>
      </c>
      <c r="D54" s="1">
        <v>53786</v>
      </c>
    </row>
    <row r="55" spans="1:5" ht="14.4" customHeight="1" x14ac:dyDescent="0.3">
      <c r="A55" s="14" t="s">
        <v>531</v>
      </c>
      <c r="B55" s="14" t="s">
        <v>532</v>
      </c>
      <c r="C55" s="238">
        <v>9933</v>
      </c>
      <c r="D55" s="178">
        <v>10280</v>
      </c>
    </row>
    <row r="56" spans="1:5" ht="14.4" customHeight="1" x14ac:dyDescent="0.3">
      <c r="A56" s="67" t="s">
        <v>533</v>
      </c>
      <c r="B56" s="67" t="s">
        <v>736</v>
      </c>
      <c r="C56" s="239">
        <v>60447</v>
      </c>
      <c r="D56" s="182">
        <v>72282</v>
      </c>
    </row>
    <row r="57" spans="1:5" ht="14.4" customHeight="1" x14ac:dyDescent="0.3">
      <c r="A57" s="102" t="s">
        <v>534</v>
      </c>
      <c r="B57" s="102" t="s">
        <v>535</v>
      </c>
      <c r="C57" s="240">
        <f>SUM(C52:C56)</f>
        <v>480075</v>
      </c>
      <c r="D57" s="240">
        <f>SUM(D52:D56)</f>
        <v>417139</v>
      </c>
    </row>
    <row r="58" spans="1:5" ht="15" thickBot="1" x14ac:dyDescent="0.35">
      <c r="A58" s="36" t="s">
        <v>536</v>
      </c>
      <c r="B58" s="36" t="s">
        <v>537</v>
      </c>
      <c r="C58" s="221">
        <f>C50+C57</f>
        <v>1487940</v>
      </c>
      <c r="D58" s="221">
        <f>D50+D57</f>
        <v>1525790</v>
      </c>
    </row>
    <row r="59" spans="1:5" ht="15" thickTop="1" x14ac:dyDescent="0.3"/>
    <row r="60" spans="1:5" x14ac:dyDescent="0.3">
      <c r="B60" s="82"/>
    </row>
    <row r="61" spans="1:5" x14ac:dyDescent="0.3">
      <c r="A61" s="82"/>
      <c r="B61" s="43"/>
    </row>
    <row r="62" spans="1:5" x14ac:dyDescent="0.3">
      <c r="A62" s="42"/>
      <c r="B62" s="93"/>
      <c r="C62" s="43"/>
      <c r="D62" s="43"/>
    </row>
    <row r="63" spans="1:5" x14ac:dyDescent="0.3">
      <c r="A63" s="96"/>
      <c r="B63" s="49"/>
      <c r="C63" s="93"/>
      <c r="D63" s="93"/>
    </row>
    <row r="64" spans="1:5" x14ac:dyDescent="0.3">
      <c r="A64" s="96"/>
      <c r="B64" s="96"/>
      <c r="C64" s="45"/>
      <c r="D64" s="45"/>
    </row>
    <row r="65" spans="1:4" x14ac:dyDescent="0.3">
      <c r="A65" s="96"/>
      <c r="B65" s="96"/>
      <c r="C65" s="45"/>
      <c r="D65" s="93"/>
    </row>
    <row r="66" spans="1:4" x14ac:dyDescent="0.3">
      <c r="A66" s="96"/>
      <c r="B66" s="46"/>
      <c r="C66" s="93"/>
      <c r="D66" s="93"/>
    </row>
    <row r="67" spans="1:4" x14ac:dyDescent="0.3">
      <c r="A67" s="97"/>
      <c r="C67" s="46"/>
      <c r="D67" s="4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H162"/>
  <sheetViews>
    <sheetView showGridLines="0" zoomScale="85" zoomScaleNormal="85" workbookViewId="0"/>
  </sheetViews>
  <sheetFormatPr defaultColWidth="8.88671875" defaultRowHeight="14.4" x14ac:dyDescent="0.3"/>
  <cols>
    <col min="1" max="1" width="43" style="115" customWidth="1"/>
    <col min="2" max="2" width="44.6640625" style="115" customWidth="1"/>
    <col min="3" max="3" width="16.109375" style="115" customWidth="1"/>
    <col min="4" max="4" width="17.5546875" style="115" customWidth="1"/>
    <col min="5" max="5" width="12.109375" style="115" bestFit="1" customWidth="1"/>
    <col min="6" max="6" width="15.44140625" style="115" customWidth="1"/>
    <col min="7" max="16384" width="8.88671875" style="115"/>
  </cols>
  <sheetData>
    <row r="1" spans="1:6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6" x14ac:dyDescent="0.3">
      <c r="A2" s="79" t="s">
        <v>538</v>
      </c>
      <c r="B2" s="79" t="s">
        <v>161</v>
      </c>
    </row>
    <row r="3" spans="1:6" ht="14.4" customHeight="1" x14ac:dyDescent="0.3">
      <c r="A3" s="103"/>
      <c r="B3" s="103"/>
      <c r="C3" s="114">
        <v>44926</v>
      </c>
      <c r="D3" s="173">
        <v>44561</v>
      </c>
      <c r="E3" s="74"/>
    </row>
    <row r="4" spans="1:6" ht="14.4" customHeight="1" x14ac:dyDescent="0.3">
      <c r="A4" s="100"/>
      <c r="B4" s="101"/>
      <c r="C4" s="174" t="s">
        <v>103</v>
      </c>
      <c r="D4" s="174" t="s">
        <v>103</v>
      </c>
      <c r="E4" s="93"/>
    </row>
    <row r="5" spans="1:6" x14ac:dyDescent="0.3">
      <c r="A5" s="101" t="s">
        <v>539</v>
      </c>
      <c r="B5" s="21" t="s">
        <v>540</v>
      </c>
      <c r="C5" s="197">
        <v>183254683</v>
      </c>
      <c r="D5" s="197">
        <v>191583804</v>
      </c>
      <c r="E5" s="93"/>
    </row>
    <row r="6" spans="1:6" x14ac:dyDescent="0.3">
      <c r="A6" s="14" t="s">
        <v>541</v>
      </c>
      <c r="B6" s="14" t="s">
        <v>542</v>
      </c>
      <c r="C6" s="194">
        <v>58899</v>
      </c>
      <c r="D6" s="194">
        <v>-146</v>
      </c>
      <c r="E6" s="45"/>
    </row>
    <row r="7" spans="1:6" ht="14.4" customHeight="1" x14ac:dyDescent="0.3">
      <c r="A7" s="67" t="s">
        <v>543</v>
      </c>
      <c r="B7" s="67" t="s">
        <v>544</v>
      </c>
      <c r="C7" s="196">
        <v>24647260</v>
      </c>
      <c r="D7" s="196">
        <v>24647260</v>
      </c>
      <c r="E7" s="45"/>
    </row>
    <row r="8" spans="1:6" ht="15" thickBot="1" x14ac:dyDescent="0.35">
      <c r="A8" s="107"/>
      <c r="B8" s="109"/>
      <c r="C8" s="294">
        <f>SUM(C5:C7)</f>
        <v>207960842</v>
      </c>
      <c r="D8" s="294">
        <f>SUM(D5:D7)</f>
        <v>216230918</v>
      </c>
      <c r="E8" s="45"/>
    </row>
    <row r="9" spans="1:6" ht="15" thickTop="1" x14ac:dyDescent="0.3">
      <c r="A9" s="297"/>
      <c r="B9" s="298"/>
      <c r="C9" s="205"/>
      <c r="D9" s="205"/>
      <c r="E9" s="45"/>
    </row>
    <row r="10" spans="1:6" ht="57.6" x14ac:dyDescent="0.3">
      <c r="A10" s="484" t="s">
        <v>545</v>
      </c>
      <c r="B10" s="484" t="s">
        <v>737</v>
      </c>
      <c r="C10" s="300" t="s">
        <v>546</v>
      </c>
      <c r="D10" s="300" t="s">
        <v>547</v>
      </c>
      <c r="E10" s="45"/>
    </row>
    <row r="11" spans="1:6" ht="58.2" customHeight="1" x14ac:dyDescent="0.3">
      <c r="A11" s="484"/>
      <c r="B11" s="484"/>
      <c r="C11" s="300" t="s">
        <v>548</v>
      </c>
      <c r="D11" s="300" t="s">
        <v>549</v>
      </c>
      <c r="E11" s="205"/>
      <c r="F11" s="45"/>
    </row>
    <row r="12" spans="1:6" x14ac:dyDescent="0.3">
      <c r="A12" s="42"/>
      <c r="B12" s="42"/>
      <c r="C12" s="301" t="s">
        <v>103</v>
      </c>
      <c r="D12" s="302" t="s">
        <v>103</v>
      </c>
      <c r="E12" s="205"/>
      <c r="F12" s="45"/>
    </row>
    <row r="13" spans="1:6" x14ac:dyDescent="0.3">
      <c r="A13" s="299" t="s">
        <v>550</v>
      </c>
      <c r="B13" s="299" t="s">
        <v>551</v>
      </c>
      <c r="C13" s="303">
        <v>199783256</v>
      </c>
      <c r="D13" s="304">
        <v>328076</v>
      </c>
      <c r="E13" s="205"/>
      <c r="F13" s="45"/>
    </row>
    <row r="14" spans="1:6" x14ac:dyDescent="0.3">
      <c r="A14" s="49" t="s">
        <v>552</v>
      </c>
      <c r="B14" s="49" t="s">
        <v>553</v>
      </c>
      <c r="C14" s="305" t="s">
        <v>554</v>
      </c>
      <c r="D14" s="208">
        <v>-328222</v>
      </c>
      <c r="E14" s="205"/>
      <c r="F14" s="45"/>
    </row>
    <row r="15" spans="1:6" ht="43.2" x14ac:dyDescent="0.3">
      <c r="A15" s="49" t="s">
        <v>555</v>
      </c>
      <c r="B15" s="297" t="s">
        <v>556</v>
      </c>
      <c r="C15" s="305">
        <v>-7604453</v>
      </c>
      <c r="D15" s="208">
        <v>0</v>
      </c>
      <c r="E15" s="205"/>
      <c r="F15" s="45"/>
    </row>
    <row r="16" spans="1:6" ht="28.8" x14ac:dyDescent="0.3">
      <c r="A16" s="49" t="s">
        <v>557</v>
      </c>
      <c r="B16" s="49" t="s">
        <v>558</v>
      </c>
      <c r="C16" s="305">
        <v>-594999</v>
      </c>
      <c r="D16" s="208">
        <v>0</v>
      </c>
      <c r="E16" s="205"/>
      <c r="F16" s="45"/>
    </row>
    <row r="17" spans="1:6" x14ac:dyDescent="0.3">
      <c r="A17" s="102" t="s">
        <v>559</v>
      </c>
      <c r="B17" s="102" t="s">
        <v>560</v>
      </c>
      <c r="C17" s="195">
        <f>SUM(C13:C16)</f>
        <v>191583804</v>
      </c>
      <c r="D17" s="195">
        <f>SUM(D13:D16)</f>
        <v>-146</v>
      </c>
      <c r="E17" s="205"/>
      <c r="F17" s="45"/>
    </row>
    <row r="18" spans="1:6" x14ac:dyDescent="0.3">
      <c r="A18" s="49" t="s">
        <v>552</v>
      </c>
      <c r="B18" s="49" t="s">
        <v>553</v>
      </c>
      <c r="C18" s="208">
        <v>0</v>
      </c>
      <c r="D18" s="208">
        <v>59045</v>
      </c>
      <c r="E18" s="205"/>
      <c r="F18" s="45"/>
    </row>
    <row r="19" spans="1:6" ht="43.2" x14ac:dyDescent="0.3">
      <c r="A19" s="49" t="s">
        <v>555</v>
      </c>
      <c r="B19" s="297" t="s">
        <v>556</v>
      </c>
      <c r="C19" s="208">
        <v>-7407875</v>
      </c>
      <c r="D19" s="208">
        <v>0</v>
      </c>
      <c r="E19" s="205"/>
      <c r="F19" s="45"/>
    </row>
    <row r="20" spans="1:6" ht="28.8" x14ac:dyDescent="0.3">
      <c r="A20" s="49" t="s">
        <v>557</v>
      </c>
      <c r="B20" s="49" t="s">
        <v>558</v>
      </c>
      <c r="C20" s="305">
        <f>-1424-919822</f>
        <v>-921246</v>
      </c>
      <c r="D20" s="208">
        <v>0</v>
      </c>
      <c r="E20" s="205"/>
      <c r="F20" s="45"/>
    </row>
    <row r="21" spans="1:6" ht="15" thickBot="1" x14ac:dyDescent="0.35">
      <c r="A21" s="83" t="s">
        <v>561</v>
      </c>
      <c r="B21" s="83" t="s">
        <v>562</v>
      </c>
      <c r="C21" s="193">
        <f>SUM(C17:C20)</f>
        <v>183254683</v>
      </c>
      <c r="D21" s="193">
        <f>SUM(D17:D20)</f>
        <v>58899</v>
      </c>
      <c r="E21" s="205"/>
      <c r="F21" s="45"/>
    </row>
    <row r="22" spans="1:6" ht="15" thickTop="1" x14ac:dyDescent="0.3">
      <c r="A22" s="297"/>
      <c r="B22" s="298"/>
      <c r="C22" s="205"/>
      <c r="D22" s="205"/>
      <c r="E22" s="45"/>
    </row>
    <row r="23" spans="1:6" ht="14.4" customHeight="1" x14ac:dyDescent="0.3">
      <c r="A23" s="79" t="s">
        <v>563</v>
      </c>
      <c r="B23" s="82" t="s">
        <v>171</v>
      </c>
      <c r="E23" s="45"/>
    </row>
    <row r="24" spans="1:6" ht="14.4" customHeight="1" x14ac:dyDescent="0.3">
      <c r="A24" s="103"/>
      <c r="B24" s="173"/>
      <c r="C24" s="114">
        <v>44926</v>
      </c>
      <c r="D24" s="173">
        <v>44561</v>
      </c>
      <c r="E24" s="93"/>
    </row>
    <row r="25" spans="1:6" ht="14.4" customHeight="1" x14ac:dyDescent="0.3">
      <c r="A25" s="101"/>
      <c r="B25" s="174"/>
      <c r="C25" s="174" t="s">
        <v>103</v>
      </c>
      <c r="D25" s="174" t="s">
        <v>103</v>
      </c>
      <c r="E25" s="45"/>
    </row>
    <row r="26" spans="1:6" ht="14.4" customHeight="1" x14ac:dyDescent="0.3">
      <c r="A26" s="101" t="s">
        <v>564</v>
      </c>
      <c r="B26" s="115" t="s">
        <v>738</v>
      </c>
      <c r="C26" s="177">
        <v>24957748</v>
      </c>
      <c r="D26" s="177">
        <v>18156045</v>
      </c>
      <c r="E26" s="45"/>
    </row>
    <row r="27" spans="1:6" s="157" customFormat="1" ht="14.4" customHeight="1" x14ac:dyDescent="0.3">
      <c r="A27" s="390" t="s">
        <v>520</v>
      </c>
      <c r="B27" s="391" t="s">
        <v>565</v>
      </c>
      <c r="C27" s="392">
        <f>C26</f>
        <v>24957748</v>
      </c>
      <c r="D27" s="392">
        <f>D26</f>
        <v>18156045</v>
      </c>
      <c r="E27" s="46"/>
    </row>
    <row r="28" spans="1:6" ht="14.4" customHeight="1" x14ac:dyDescent="0.3">
      <c r="A28" s="67" t="s">
        <v>566</v>
      </c>
      <c r="B28" s="101" t="s">
        <v>567</v>
      </c>
      <c r="C28" s="178">
        <v>4654</v>
      </c>
      <c r="D28" s="32">
        <v>4654</v>
      </c>
      <c r="E28" s="45"/>
    </row>
    <row r="29" spans="1:6" ht="14.4" customHeight="1" x14ac:dyDescent="0.3">
      <c r="A29" s="101" t="s">
        <v>568</v>
      </c>
      <c r="B29" s="101" t="s">
        <v>569</v>
      </c>
      <c r="C29" s="306">
        <v>762681</v>
      </c>
      <c r="D29" s="182">
        <v>534964</v>
      </c>
      <c r="E29" s="45"/>
    </row>
    <row r="30" spans="1:6" x14ac:dyDescent="0.3">
      <c r="A30" s="14" t="s">
        <v>570</v>
      </c>
      <c r="B30" s="14" t="s">
        <v>571</v>
      </c>
      <c r="C30" s="197">
        <v>0</v>
      </c>
      <c r="D30" s="182">
        <v>237284</v>
      </c>
      <c r="E30" s="45"/>
    </row>
    <row r="31" spans="1:6" s="157" customFormat="1" x14ac:dyDescent="0.3">
      <c r="A31" s="390" t="s">
        <v>525</v>
      </c>
      <c r="B31" s="391" t="s">
        <v>572</v>
      </c>
      <c r="C31" s="392">
        <f>SUM(C28:C30)</f>
        <v>767335</v>
      </c>
      <c r="D31" s="392">
        <f>SUM(D28:D30)</f>
        <v>776902</v>
      </c>
      <c r="E31" s="46"/>
    </row>
    <row r="32" spans="1:6" ht="15" thickBot="1" x14ac:dyDescent="0.35">
      <c r="A32" s="5" t="s">
        <v>573</v>
      </c>
      <c r="B32" s="409" t="s">
        <v>574</v>
      </c>
      <c r="C32" s="81">
        <f>C27+C31</f>
        <v>25725083</v>
      </c>
      <c r="D32" s="81">
        <f>D27+D31</f>
        <v>18932947</v>
      </c>
      <c r="E32" s="45"/>
    </row>
    <row r="33" spans="1:6" ht="15" thickTop="1" x14ac:dyDescent="0.3">
      <c r="A33" s="112"/>
      <c r="E33" s="45"/>
    </row>
    <row r="34" spans="1:6" ht="28.8" x14ac:dyDescent="0.3">
      <c r="A34" s="28" t="s">
        <v>575</v>
      </c>
      <c r="B34" s="28" t="s">
        <v>576</v>
      </c>
      <c r="C34" s="114">
        <v>44926</v>
      </c>
      <c r="D34" s="173">
        <v>44561</v>
      </c>
      <c r="E34" s="45"/>
    </row>
    <row r="35" spans="1:6" x14ac:dyDescent="0.3">
      <c r="A35" s="100"/>
      <c r="B35" s="100"/>
      <c r="C35" s="174" t="s">
        <v>103</v>
      </c>
      <c r="D35" s="174" t="s">
        <v>103</v>
      </c>
    </row>
    <row r="36" spans="1:6" s="157" customFormat="1" x14ac:dyDescent="0.3">
      <c r="A36" s="33" t="s">
        <v>436</v>
      </c>
      <c r="B36" s="33" t="s">
        <v>577</v>
      </c>
      <c r="C36" s="324">
        <f>D40</f>
        <v>18695663</v>
      </c>
      <c r="D36" s="324">
        <v>11131501</v>
      </c>
    </row>
    <row r="37" spans="1:6" ht="14.4" customHeight="1" x14ac:dyDescent="0.3">
      <c r="A37" s="101" t="s">
        <v>578</v>
      </c>
      <c r="B37" s="101" t="s">
        <v>579</v>
      </c>
      <c r="C37" s="184">
        <v>7643940</v>
      </c>
      <c r="D37" s="184">
        <v>7817508</v>
      </c>
    </row>
    <row r="38" spans="1:6" ht="28.8" x14ac:dyDescent="0.3">
      <c r="A38" s="21" t="s">
        <v>580</v>
      </c>
      <c r="B38" s="410" t="s">
        <v>581</v>
      </c>
      <c r="C38" s="184">
        <v>0</v>
      </c>
      <c r="D38" s="184">
        <v>130468</v>
      </c>
    </row>
    <row r="39" spans="1:6" ht="28.8" x14ac:dyDescent="0.3">
      <c r="A39" s="14" t="s">
        <v>582</v>
      </c>
      <c r="B39" s="67" t="s">
        <v>583</v>
      </c>
      <c r="C39" s="194">
        <v>-614520</v>
      </c>
      <c r="D39" s="194">
        <v>-383814</v>
      </c>
    </row>
    <row r="40" spans="1:6" ht="14.4" customHeight="1" thickBot="1" x14ac:dyDescent="0.35">
      <c r="A40" s="36" t="s">
        <v>440</v>
      </c>
      <c r="B40" s="36" t="s">
        <v>441</v>
      </c>
      <c r="C40" s="294">
        <f>SUM(C36:C39)</f>
        <v>25725083</v>
      </c>
      <c r="D40" s="294">
        <f>SUM(D36:D39)</f>
        <v>18695663</v>
      </c>
    </row>
    <row r="41" spans="1:6" ht="14.4" customHeight="1" thickTop="1" x14ac:dyDescent="0.3">
      <c r="A41" s="96"/>
      <c r="B41" s="96"/>
      <c r="C41" s="13"/>
      <c r="D41" s="13"/>
    </row>
    <row r="42" spans="1:6" ht="28.8" x14ac:dyDescent="0.3">
      <c r="A42" s="28" t="s">
        <v>584</v>
      </c>
      <c r="B42" s="28" t="s">
        <v>585</v>
      </c>
      <c r="C42" s="114">
        <v>44926</v>
      </c>
      <c r="D42" s="173">
        <v>44561</v>
      </c>
      <c r="E42" s="45"/>
    </row>
    <row r="43" spans="1:6" x14ac:dyDescent="0.3">
      <c r="A43" s="100"/>
      <c r="B43" s="100"/>
      <c r="C43" s="174" t="s">
        <v>103</v>
      </c>
      <c r="D43" s="174" t="s">
        <v>103</v>
      </c>
    </row>
    <row r="44" spans="1:6" s="157" customFormat="1" x14ac:dyDescent="0.3">
      <c r="A44" s="33" t="s">
        <v>436</v>
      </c>
      <c r="B44" s="33" t="s">
        <v>577</v>
      </c>
      <c r="C44" s="324">
        <f>D47</f>
        <v>237284</v>
      </c>
      <c r="D44" s="324">
        <v>903165</v>
      </c>
    </row>
    <row r="45" spans="1:6" ht="14.4" customHeight="1" x14ac:dyDescent="0.3">
      <c r="A45" s="101" t="s">
        <v>586</v>
      </c>
      <c r="B45" s="101" t="s">
        <v>587</v>
      </c>
      <c r="C45" s="184">
        <v>0</v>
      </c>
      <c r="D45" s="184">
        <v>318791</v>
      </c>
    </row>
    <row r="46" spans="1:6" ht="28.8" x14ac:dyDescent="0.3">
      <c r="A46" s="351" t="s">
        <v>588</v>
      </c>
      <c r="B46" s="18" t="s">
        <v>589</v>
      </c>
      <c r="C46" s="229">
        <v>-237284</v>
      </c>
      <c r="D46" s="229">
        <v>-984672</v>
      </c>
      <c r="E46"/>
      <c r="F46"/>
    </row>
    <row r="47" spans="1:6" ht="14.4" customHeight="1" thickBot="1" x14ac:dyDescent="0.35">
      <c r="A47" s="36" t="s">
        <v>440</v>
      </c>
      <c r="B47" s="36" t="s">
        <v>441</v>
      </c>
      <c r="C47" s="294">
        <f>SUM(C44:C46)</f>
        <v>0</v>
      </c>
      <c r="D47" s="294">
        <f>SUM(D44:D46)</f>
        <v>237284</v>
      </c>
    </row>
    <row r="48" spans="1:6" ht="14.4" customHeight="1" thickTop="1" x14ac:dyDescent="0.3">
      <c r="A48" s="97"/>
      <c r="B48" s="97"/>
      <c r="C48" s="205"/>
      <c r="D48" s="205"/>
    </row>
    <row r="49" spans="1:5" ht="14.4" customHeight="1" x14ac:dyDescent="0.3">
      <c r="A49" s="79" t="s">
        <v>590</v>
      </c>
      <c r="B49" s="79" t="s">
        <v>173</v>
      </c>
      <c r="C49" s="13"/>
      <c r="D49" s="13"/>
    </row>
    <row r="50" spans="1:5" ht="14.4" customHeight="1" x14ac:dyDescent="0.3">
      <c r="A50" s="103"/>
      <c r="B50" s="103"/>
      <c r="C50" s="104">
        <v>44926</v>
      </c>
      <c r="D50" s="173">
        <v>44561</v>
      </c>
      <c r="E50" s="13"/>
    </row>
    <row r="51" spans="1:5" ht="14.4" customHeight="1" x14ac:dyDescent="0.3">
      <c r="A51" s="100"/>
      <c r="B51" s="100"/>
      <c r="C51" s="174" t="s">
        <v>103</v>
      </c>
      <c r="D51" s="174" t="s">
        <v>103</v>
      </c>
      <c r="E51" s="13"/>
    </row>
    <row r="52" spans="1:5" ht="14.4" customHeight="1" x14ac:dyDescent="0.3">
      <c r="A52" s="101" t="s">
        <v>591</v>
      </c>
      <c r="B52" s="2" t="s">
        <v>592</v>
      </c>
      <c r="C52" s="1">
        <v>1099387</v>
      </c>
      <c r="D52" s="1">
        <v>1063214</v>
      </c>
      <c r="E52" s="13"/>
    </row>
    <row r="53" spans="1:5" ht="28.8" x14ac:dyDescent="0.3">
      <c r="A53" s="101" t="s">
        <v>593</v>
      </c>
      <c r="B53" s="101" t="s">
        <v>594</v>
      </c>
      <c r="C53" s="1">
        <v>252381</v>
      </c>
      <c r="D53" s="1">
        <v>310921</v>
      </c>
      <c r="E53" s="13"/>
    </row>
    <row r="54" spans="1:5" ht="14.4" customHeight="1" thickBot="1" x14ac:dyDescent="0.35">
      <c r="A54" s="107"/>
      <c r="B54" s="107"/>
      <c r="C54" s="109">
        <f>SUM(C52:C53)</f>
        <v>1351768</v>
      </c>
      <c r="D54" s="109">
        <f>SUM(D52:D53)</f>
        <v>1374135</v>
      </c>
      <c r="E54" s="13"/>
    </row>
    <row r="55" spans="1:5" ht="14.4" customHeight="1" thickTop="1" x14ac:dyDescent="0.3">
      <c r="A55" s="297"/>
      <c r="B55" s="297"/>
      <c r="C55" s="298"/>
      <c r="D55" s="46"/>
      <c r="E55" s="13"/>
    </row>
    <row r="56" spans="1:5" ht="14.4" customHeight="1" x14ac:dyDescent="0.3">
      <c r="A56" s="103"/>
      <c r="B56" s="308"/>
      <c r="C56" s="173">
        <v>44926</v>
      </c>
      <c r="D56" s="173">
        <v>44561</v>
      </c>
    </row>
    <row r="57" spans="1:5" ht="14.4" customHeight="1" x14ac:dyDescent="0.3">
      <c r="A57" s="101" t="s">
        <v>595</v>
      </c>
      <c r="B57" s="313" t="s">
        <v>596</v>
      </c>
      <c r="C57" s="184">
        <f>D61</f>
        <v>1374135</v>
      </c>
      <c r="D57" s="184">
        <v>1028494</v>
      </c>
    </row>
    <row r="58" spans="1:5" ht="14.4" customHeight="1" x14ac:dyDescent="0.3">
      <c r="A58" s="101" t="s">
        <v>597</v>
      </c>
      <c r="B58" s="313" t="s">
        <v>598</v>
      </c>
      <c r="C58" s="184">
        <v>136225</v>
      </c>
      <c r="D58" s="184">
        <v>120312</v>
      </c>
    </row>
    <row r="59" spans="1:5" ht="14.4" customHeight="1" x14ac:dyDescent="0.3">
      <c r="A59" s="101" t="s">
        <v>599</v>
      </c>
      <c r="B59" s="313" t="s">
        <v>600</v>
      </c>
      <c r="C59" s="184">
        <v>-99547</v>
      </c>
      <c r="D59" s="184">
        <v>-102893</v>
      </c>
    </row>
    <row r="60" spans="1:5" ht="42" customHeight="1" x14ac:dyDescent="0.3">
      <c r="A60" s="101" t="s">
        <v>601</v>
      </c>
      <c r="B60" s="101" t="s">
        <v>602</v>
      </c>
      <c r="C60" s="184">
        <v>-59045</v>
      </c>
      <c r="D60" s="184">
        <v>328222</v>
      </c>
    </row>
    <row r="61" spans="1:5" ht="14.4" customHeight="1" thickBot="1" x14ac:dyDescent="0.35">
      <c r="A61" s="36" t="s">
        <v>603</v>
      </c>
      <c r="B61" s="314" t="s">
        <v>604</v>
      </c>
      <c r="C61" s="294">
        <f>SUM(C57:C60)</f>
        <v>1351768</v>
      </c>
      <c r="D61" s="294">
        <f>SUM(D57:D60)</f>
        <v>1374135</v>
      </c>
    </row>
    <row r="62" spans="1:5" ht="14.4" customHeight="1" thickTop="1" x14ac:dyDescent="0.3">
      <c r="A62" s="97"/>
      <c r="B62" s="49"/>
      <c r="C62" s="205"/>
      <c r="D62" s="205"/>
    </row>
    <row r="63" spans="1:5" x14ac:dyDescent="0.3">
      <c r="A63" s="79" t="s">
        <v>605</v>
      </c>
      <c r="B63" s="82" t="s">
        <v>606</v>
      </c>
      <c r="D63" s="93"/>
      <c r="E63" s="45"/>
    </row>
    <row r="64" spans="1:5" x14ac:dyDescent="0.3">
      <c r="A64" s="103"/>
      <c r="B64" s="104"/>
      <c r="C64" s="114">
        <v>44926</v>
      </c>
      <c r="D64" s="173">
        <v>44561</v>
      </c>
      <c r="E64" s="53"/>
    </row>
    <row r="65" spans="1:5" x14ac:dyDescent="0.3">
      <c r="A65" s="100"/>
      <c r="B65" s="174"/>
      <c r="C65" s="174" t="s">
        <v>103</v>
      </c>
      <c r="D65" s="174" t="s">
        <v>103</v>
      </c>
      <c r="E65" s="53"/>
    </row>
    <row r="66" spans="1:5" x14ac:dyDescent="0.3">
      <c r="A66" s="101" t="s">
        <v>607</v>
      </c>
      <c r="B66" s="2" t="s">
        <v>608</v>
      </c>
      <c r="C66" s="184">
        <v>69468183</v>
      </c>
      <c r="D66" s="184">
        <v>60282986</v>
      </c>
    </row>
    <row r="67" spans="1:5" x14ac:dyDescent="0.3">
      <c r="A67" s="101" t="s">
        <v>609</v>
      </c>
      <c r="B67" s="101" t="s">
        <v>610</v>
      </c>
      <c r="C67" s="184">
        <v>12899286</v>
      </c>
      <c r="D67" s="184">
        <v>37772866</v>
      </c>
    </row>
    <row r="68" spans="1:5" ht="28.8" x14ac:dyDescent="0.3">
      <c r="A68" s="349" t="s">
        <v>611</v>
      </c>
      <c r="B68" s="349" t="s">
        <v>612</v>
      </c>
      <c r="C68" s="194">
        <v>62480</v>
      </c>
      <c r="D68" s="194">
        <v>38224</v>
      </c>
    </row>
    <row r="69" spans="1:5" ht="14.4" customHeight="1" thickBot="1" x14ac:dyDescent="0.35">
      <c r="A69" s="107"/>
      <c r="B69" s="38"/>
      <c r="C69" s="294">
        <f>SUM(C66:C68)</f>
        <v>82429949</v>
      </c>
      <c r="D69" s="294">
        <f>SUM(D66:D68)</f>
        <v>98094076</v>
      </c>
    </row>
    <row r="70" spans="1:5" ht="14.4" customHeight="1" thickTop="1" x14ac:dyDescent="0.3">
      <c r="A70" s="297"/>
      <c r="B70" s="46"/>
      <c r="C70" s="307"/>
      <c r="D70" s="74"/>
    </row>
    <row r="71" spans="1:5" ht="14.4" customHeight="1" x14ac:dyDescent="0.3">
      <c r="A71" s="103"/>
      <c r="B71" s="308"/>
      <c r="C71" s="173">
        <v>44926</v>
      </c>
      <c r="D71" s="173">
        <v>44561</v>
      </c>
    </row>
    <row r="72" spans="1:5" ht="14.4" customHeight="1" x14ac:dyDescent="0.3">
      <c r="A72" s="2" t="s">
        <v>613</v>
      </c>
      <c r="B72" s="313" t="s">
        <v>614</v>
      </c>
      <c r="C72" s="184">
        <v>98094076</v>
      </c>
      <c r="D72" s="184">
        <v>21875000</v>
      </c>
    </row>
    <row r="73" spans="1:5" ht="14.4" customHeight="1" x14ac:dyDescent="0.3">
      <c r="A73" s="101" t="s">
        <v>615</v>
      </c>
      <c r="B73" s="313" t="s">
        <v>616</v>
      </c>
      <c r="C73" s="184">
        <v>20000000</v>
      </c>
      <c r="D73" s="184">
        <v>60000000</v>
      </c>
    </row>
    <row r="74" spans="1:5" ht="14.4" customHeight="1" x14ac:dyDescent="0.3">
      <c r="A74" s="101" t="s">
        <v>274</v>
      </c>
      <c r="B74" s="101" t="s">
        <v>617</v>
      </c>
      <c r="C74" s="184">
        <v>-10738433</v>
      </c>
      <c r="D74" s="184">
        <v>-8769098</v>
      </c>
    </row>
    <row r="75" spans="1:5" ht="14.4" customHeight="1" x14ac:dyDescent="0.3">
      <c r="A75" s="101" t="s">
        <v>618</v>
      </c>
      <c r="B75" s="115" t="s">
        <v>619</v>
      </c>
      <c r="C75" s="184">
        <v>0</v>
      </c>
      <c r="D75" s="184">
        <v>24949950</v>
      </c>
    </row>
    <row r="76" spans="1:5" ht="14.4" customHeight="1" x14ac:dyDescent="0.3">
      <c r="A76" s="101" t="s">
        <v>620</v>
      </c>
      <c r="B76" s="115" t="s">
        <v>621</v>
      </c>
      <c r="C76" s="184">
        <v>-24949950</v>
      </c>
      <c r="D76" s="184">
        <v>0</v>
      </c>
    </row>
    <row r="77" spans="1:5" ht="28.8" x14ac:dyDescent="0.3">
      <c r="A77" s="2" t="s">
        <v>622</v>
      </c>
      <c r="B77" s="101" t="s">
        <v>623</v>
      </c>
      <c r="C77" s="372">
        <v>589271</v>
      </c>
      <c r="D77" s="372">
        <v>261995</v>
      </c>
    </row>
    <row r="78" spans="1:5" ht="28.8" x14ac:dyDescent="0.3">
      <c r="A78" s="101" t="s">
        <v>624</v>
      </c>
      <c r="B78" s="101" t="s">
        <v>625</v>
      </c>
      <c r="C78" s="372">
        <v>-565015</v>
      </c>
      <c r="D78" s="372">
        <v>-223771</v>
      </c>
    </row>
    <row r="79" spans="1:5" ht="14.4" customHeight="1" thickBot="1" x14ac:dyDescent="0.35">
      <c r="A79" s="36" t="s">
        <v>603</v>
      </c>
      <c r="B79" s="314" t="s">
        <v>626</v>
      </c>
      <c r="C79" s="294">
        <f>SUM(C72:C78)</f>
        <v>82429949</v>
      </c>
      <c r="D79" s="294">
        <f>SUM(D72:D78)</f>
        <v>98094076</v>
      </c>
    </row>
    <row r="80" spans="1:5" ht="14.4" customHeight="1" thickTop="1" x14ac:dyDescent="0.3">
      <c r="A80" s="97"/>
      <c r="B80" s="49"/>
      <c r="C80" s="205"/>
      <c r="D80" s="205"/>
    </row>
    <row r="81" spans="1:6" ht="14.4" customHeight="1" x14ac:dyDescent="0.3">
      <c r="A81" s="79" t="s">
        <v>627</v>
      </c>
      <c r="B81" s="400" t="s">
        <v>628</v>
      </c>
      <c r="D81" s="96"/>
    </row>
    <row r="82" spans="1:6" x14ac:dyDescent="0.3">
      <c r="A82" s="103"/>
      <c r="B82" s="173"/>
      <c r="C82" s="114">
        <v>44926</v>
      </c>
      <c r="D82" s="173">
        <v>44561</v>
      </c>
    </row>
    <row r="83" spans="1:6" x14ac:dyDescent="0.3">
      <c r="A83" s="113"/>
      <c r="B83" s="174"/>
      <c r="C83" s="174" t="s">
        <v>103</v>
      </c>
      <c r="D83" s="174" t="s">
        <v>103</v>
      </c>
      <c r="E83" s="45"/>
    </row>
    <row r="84" spans="1:6" x14ac:dyDescent="0.3">
      <c r="A84" s="21" t="s">
        <v>629</v>
      </c>
      <c r="B84" s="363" t="s">
        <v>739</v>
      </c>
      <c r="C84" s="401">
        <f>7411426-C85-C86-C87-C88</f>
        <v>2601436</v>
      </c>
      <c r="D84" s="177">
        <v>385599</v>
      </c>
      <c r="E84" s="45"/>
    </row>
    <row r="85" spans="1:6" x14ac:dyDescent="0.3">
      <c r="A85" s="101" t="s">
        <v>630</v>
      </c>
      <c r="B85" s="363" t="s">
        <v>631</v>
      </c>
      <c r="C85" s="401">
        <v>2531876</v>
      </c>
      <c r="D85" s="177">
        <v>2288199</v>
      </c>
      <c r="E85" s="45"/>
    </row>
    <row r="86" spans="1:6" x14ac:dyDescent="0.3">
      <c r="A86" s="101" t="s">
        <v>632</v>
      </c>
      <c r="B86" s="363" t="s">
        <v>724</v>
      </c>
      <c r="C86" s="401">
        <v>1565086</v>
      </c>
      <c r="D86" s="177">
        <v>710316</v>
      </c>
      <c r="E86" s="45"/>
    </row>
    <row r="87" spans="1:6" x14ac:dyDescent="0.3">
      <c r="A87" s="21" t="s">
        <v>633</v>
      </c>
      <c r="B87" s="353" t="s">
        <v>634</v>
      </c>
      <c r="C87" s="401">
        <v>664113</v>
      </c>
      <c r="D87" s="177">
        <v>3610018</v>
      </c>
      <c r="E87" s="45"/>
    </row>
    <row r="88" spans="1:6" x14ac:dyDescent="0.3">
      <c r="A88" s="21" t="s">
        <v>635</v>
      </c>
      <c r="B88" s="363" t="s">
        <v>636</v>
      </c>
      <c r="C88" s="401">
        <v>48915</v>
      </c>
      <c r="D88" s="177">
        <v>296363</v>
      </c>
      <c r="E88" s="45"/>
    </row>
    <row r="89" spans="1:6" x14ac:dyDescent="0.3">
      <c r="A89" s="87" t="s">
        <v>637</v>
      </c>
      <c r="B89" s="364" t="s">
        <v>638</v>
      </c>
      <c r="C89" s="365">
        <f>SUM(C84:C88)</f>
        <v>7411426</v>
      </c>
      <c r="D89" s="365">
        <f>SUM(D84:D88)</f>
        <v>7290495</v>
      </c>
      <c r="E89" s="45"/>
    </row>
    <row r="90" spans="1:6" x14ac:dyDescent="0.3">
      <c r="A90" s="97"/>
      <c r="B90" s="387"/>
      <c r="C90" s="298"/>
      <c r="D90" s="298"/>
      <c r="E90" s="45"/>
    </row>
    <row r="91" spans="1:6" x14ac:dyDescent="0.3">
      <c r="A91" s="79" t="s">
        <v>639</v>
      </c>
      <c r="B91" s="82" t="s">
        <v>183</v>
      </c>
      <c r="C91" s="298"/>
      <c r="D91" s="298"/>
      <c r="E91" s="45"/>
    </row>
    <row r="92" spans="1:6" x14ac:dyDescent="0.3">
      <c r="A92" s="103"/>
      <c r="B92" s="173"/>
      <c r="C92" s="114">
        <v>44926</v>
      </c>
      <c r="D92" s="173">
        <v>44561</v>
      </c>
    </row>
    <row r="93" spans="1:6" x14ac:dyDescent="0.3">
      <c r="A93" s="97"/>
      <c r="B93" s="387"/>
      <c r="C93" s="45" t="s">
        <v>103</v>
      </c>
      <c r="D93" s="45" t="s">
        <v>103</v>
      </c>
      <c r="E93" s="45"/>
    </row>
    <row r="94" spans="1:6" x14ac:dyDescent="0.3">
      <c r="A94" s="363" t="s">
        <v>640</v>
      </c>
      <c r="B94" s="363" t="s">
        <v>641</v>
      </c>
      <c r="C94" s="219">
        <v>531555</v>
      </c>
      <c r="D94" s="219">
        <v>497957</v>
      </c>
      <c r="E94"/>
      <c r="F94"/>
    </row>
    <row r="95" spans="1:6" s="157" customFormat="1" x14ac:dyDescent="0.3">
      <c r="A95" s="393" t="s">
        <v>637</v>
      </c>
      <c r="B95" s="393" t="s">
        <v>642</v>
      </c>
      <c r="C95" s="394">
        <f>SUM(C94:C94)</f>
        <v>531555</v>
      </c>
      <c r="D95" s="394">
        <f>SUM(D94:D94)</f>
        <v>497957</v>
      </c>
    </row>
    <row r="96" spans="1:6" x14ac:dyDescent="0.3">
      <c r="A96" s="101" t="s">
        <v>643</v>
      </c>
      <c r="B96" s="21" t="s">
        <v>644</v>
      </c>
      <c r="C96" s="177">
        <v>561508</v>
      </c>
      <c r="D96" s="177">
        <v>1077833</v>
      </c>
      <c r="E96" s="45"/>
    </row>
    <row r="97" spans="1:5" x14ac:dyDescent="0.3">
      <c r="A97" s="101" t="s">
        <v>645</v>
      </c>
      <c r="B97" s="101" t="s">
        <v>646</v>
      </c>
      <c r="C97" s="1">
        <v>531526</v>
      </c>
      <c r="D97" s="1">
        <v>432171</v>
      </c>
      <c r="E97" s="45"/>
    </row>
    <row r="98" spans="1:5" x14ac:dyDescent="0.3">
      <c r="A98" s="101" t="s">
        <v>647</v>
      </c>
      <c r="B98" s="21" t="s">
        <v>648</v>
      </c>
      <c r="C98" s="1">
        <v>299923</v>
      </c>
      <c r="D98" s="1">
        <v>204733</v>
      </c>
    </row>
    <row r="99" spans="1:5" ht="14.4" customHeight="1" x14ac:dyDescent="0.3">
      <c r="A99" s="101" t="s">
        <v>649</v>
      </c>
      <c r="B99" s="101" t="s">
        <v>650</v>
      </c>
      <c r="C99" s="1">
        <v>160172</v>
      </c>
      <c r="D99" s="1">
        <v>125424</v>
      </c>
    </row>
    <row r="100" spans="1:5" ht="14.4" customHeight="1" x14ac:dyDescent="0.3">
      <c r="A100" s="101" t="s">
        <v>651</v>
      </c>
      <c r="B100" s="101" t="s">
        <v>652</v>
      </c>
      <c r="C100" s="1">
        <v>64907</v>
      </c>
      <c r="D100" s="1">
        <v>94484</v>
      </c>
    </row>
    <row r="101" spans="1:5" ht="14.4" customHeight="1" x14ac:dyDescent="0.3">
      <c r="A101" s="101" t="s">
        <v>653</v>
      </c>
      <c r="B101" s="101" t="s">
        <v>654</v>
      </c>
      <c r="C101" s="1">
        <v>49695</v>
      </c>
      <c r="D101" s="1">
        <v>24380</v>
      </c>
    </row>
    <row r="102" spans="1:5" ht="28.8" x14ac:dyDescent="0.3">
      <c r="A102" s="101" t="s">
        <v>655</v>
      </c>
      <c r="B102" s="320" t="s">
        <v>656</v>
      </c>
      <c r="C102" s="1">
        <v>3614</v>
      </c>
      <c r="D102" s="1">
        <v>1085</v>
      </c>
    </row>
    <row r="103" spans="1:5" x14ac:dyDescent="0.3">
      <c r="A103" s="101" t="s">
        <v>657</v>
      </c>
      <c r="B103" s="101" t="s">
        <v>658</v>
      </c>
      <c r="C103" s="1">
        <v>1849</v>
      </c>
      <c r="D103" s="174">
        <v>724</v>
      </c>
    </row>
    <row r="104" spans="1:5" x14ac:dyDescent="0.3">
      <c r="A104" s="87" t="s">
        <v>659</v>
      </c>
      <c r="B104" s="364" t="s">
        <v>660</v>
      </c>
      <c r="C104" s="366">
        <f>SUM(C96:C103)</f>
        <v>1673194</v>
      </c>
      <c r="D104" s="366">
        <f>SUM(D96:D103)</f>
        <v>1960834</v>
      </c>
    </row>
    <row r="105" spans="1:5" ht="15" thickBot="1" x14ac:dyDescent="0.35">
      <c r="A105" s="325" t="s">
        <v>661</v>
      </c>
      <c r="B105" s="325" t="s">
        <v>662</v>
      </c>
      <c r="C105" s="286">
        <f>C104+C95</f>
        <v>2204749</v>
      </c>
      <c r="D105" s="286">
        <f>D104+D95</f>
        <v>2458791</v>
      </c>
    </row>
    <row r="106" spans="1:5" ht="15" thickTop="1" x14ac:dyDescent="0.3"/>
    <row r="107" spans="1:5" x14ac:dyDescent="0.3">
      <c r="A107" s="79" t="s">
        <v>663</v>
      </c>
      <c r="B107" s="82" t="s">
        <v>185</v>
      </c>
      <c r="D107" s="43"/>
    </row>
    <row r="108" spans="1:5" x14ac:dyDescent="0.3">
      <c r="A108" s="103"/>
      <c r="B108" s="173"/>
      <c r="C108" s="114">
        <v>44926</v>
      </c>
      <c r="D108" s="173">
        <v>44561</v>
      </c>
    </row>
    <row r="109" spans="1:5" x14ac:dyDescent="0.3">
      <c r="A109" s="101"/>
      <c r="B109" s="174"/>
      <c r="C109" s="174" t="s">
        <v>103</v>
      </c>
      <c r="D109" s="174" t="s">
        <v>103</v>
      </c>
    </row>
    <row r="110" spans="1:5" ht="28.8" x14ac:dyDescent="0.3">
      <c r="A110" s="101" t="s">
        <v>664</v>
      </c>
      <c r="B110" t="s">
        <v>665</v>
      </c>
      <c r="C110" s="1">
        <v>1553601</v>
      </c>
      <c r="D110" s="1">
        <v>1649232</v>
      </c>
    </row>
    <row r="111" spans="1:5" ht="28.8" x14ac:dyDescent="0.3">
      <c r="A111" s="14" t="s">
        <v>666</v>
      </c>
      <c r="B111" s="14" t="s">
        <v>667</v>
      </c>
      <c r="C111" s="178">
        <v>674228</v>
      </c>
      <c r="D111" s="178">
        <v>562162</v>
      </c>
    </row>
    <row r="112" spans="1:5" x14ac:dyDescent="0.3">
      <c r="A112" s="367" t="s">
        <v>668</v>
      </c>
      <c r="B112" s="368" t="s">
        <v>669</v>
      </c>
      <c r="C112" s="181">
        <f>SUM(C110:C111)</f>
        <v>2227829</v>
      </c>
      <c r="D112" s="181">
        <f>SUM(D110:D111)</f>
        <v>2211394</v>
      </c>
    </row>
    <row r="113" spans="1:8" x14ac:dyDescent="0.3">
      <c r="A113" s="14" t="s">
        <v>670</v>
      </c>
      <c r="B113" s="14" t="s">
        <v>671</v>
      </c>
      <c r="C113" s="178">
        <v>14723</v>
      </c>
      <c r="D113" s="178">
        <v>3857490</v>
      </c>
    </row>
    <row r="114" spans="1:8" x14ac:dyDescent="0.3">
      <c r="A114" s="14" t="s">
        <v>672</v>
      </c>
      <c r="B114" s="67" t="s">
        <v>673</v>
      </c>
      <c r="C114" s="178">
        <v>18300</v>
      </c>
      <c r="D114" s="178">
        <v>22500</v>
      </c>
    </row>
    <row r="115" spans="1:8" x14ac:dyDescent="0.3">
      <c r="A115" s="368" t="s">
        <v>674</v>
      </c>
      <c r="B115" s="102" t="s">
        <v>675</v>
      </c>
      <c r="C115" s="181">
        <f>SUM(C113:C114)</f>
        <v>33023</v>
      </c>
      <c r="D115" s="181">
        <f>SUM(D113:D114)</f>
        <v>3879990</v>
      </c>
    </row>
    <row r="116" spans="1:8" x14ac:dyDescent="0.3">
      <c r="A116" s="369" t="s">
        <v>676</v>
      </c>
      <c r="B116" s="369" t="s">
        <v>677</v>
      </c>
      <c r="C116" s="181">
        <f>C112+C115</f>
        <v>2260852</v>
      </c>
      <c r="D116" s="181">
        <f>D112+D115</f>
        <v>6091384</v>
      </c>
    </row>
    <row r="118" spans="1:8" x14ac:dyDescent="0.3">
      <c r="A118" s="79" t="s">
        <v>678</v>
      </c>
      <c r="B118" s="79" t="s">
        <v>679</v>
      </c>
    </row>
    <row r="119" spans="1:8" ht="28.95" customHeight="1" x14ac:dyDescent="0.3">
      <c r="A119" s="485"/>
      <c r="B119" s="309"/>
      <c r="C119" s="8" t="s">
        <v>680</v>
      </c>
      <c r="D119" s="483" t="s">
        <v>681</v>
      </c>
      <c r="E119" s="483" t="s">
        <v>682</v>
      </c>
      <c r="F119" s="483" t="s">
        <v>683</v>
      </c>
    </row>
    <row r="120" spans="1:8" x14ac:dyDescent="0.3">
      <c r="A120" s="485"/>
      <c r="B120" s="309"/>
      <c r="C120" s="300">
        <v>44561</v>
      </c>
      <c r="D120" s="483"/>
      <c r="E120" s="483"/>
      <c r="F120" s="483"/>
    </row>
    <row r="121" spans="1:8" x14ac:dyDescent="0.3">
      <c r="A121" s="101"/>
      <c r="B121" s="101"/>
      <c r="C121" s="174" t="s">
        <v>103</v>
      </c>
      <c r="D121" s="174" t="s">
        <v>103</v>
      </c>
      <c r="E121" s="174" t="s">
        <v>103</v>
      </c>
      <c r="F121" s="174" t="s">
        <v>103</v>
      </c>
    </row>
    <row r="122" spans="1:8" ht="28.8" x14ac:dyDescent="0.3">
      <c r="A122" s="310" t="s">
        <v>655</v>
      </c>
      <c r="B122" s="315" t="s">
        <v>97</v>
      </c>
      <c r="C122" s="282">
        <v>1085</v>
      </c>
      <c r="D122" s="370">
        <v>2399946</v>
      </c>
      <c r="E122" s="370">
        <f t="shared" ref="E122:E128" si="0">-(C122+D122-F122)</f>
        <v>-2397417</v>
      </c>
      <c r="F122" s="371">
        <v>3614</v>
      </c>
      <c r="H122" s="399"/>
    </row>
    <row r="123" spans="1:8" x14ac:dyDescent="0.3">
      <c r="A123" s="4" t="s">
        <v>643</v>
      </c>
      <c r="B123" s="4" t="s">
        <v>644</v>
      </c>
      <c r="C123" s="282">
        <v>1077833</v>
      </c>
      <c r="D123" s="370">
        <v>12089196</v>
      </c>
      <c r="E123" s="370">
        <f t="shared" si="0"/>
        <v>-12605521</v>
      </c>
      <c r="F123" s="372">
        <v>561508</v>
      </c>
    </row>
    <row r="124" spans="1:8" x14ac:dyDescent="0.3">
      <c r="A124" s="101" t="s">
        <v>684</v>
      </c>
      <c r="B124" s="21" t="s">
        <v>648</v>
      </c>
      <c r="C124" s="1">
        <v>204733</v>
      </c>
      <c r="D124" s="370">
        <v>3634735</v>
      </c>
      <c r="E124" s="370">
        <f t="shared" si="0"/>
        <v>-3539545</v>
      </c>
      <c r="F124" s="184">
        <v>299923</v>
      </c>
    </row>
    <row r="125" spans="1:8" x14ac:dyDescent="0.3">
      <c r="A125" s="101" t="s">
        <v>649</v>
      </c>
      <c r="B125" s="101" t="s">
        <v>650</v>
      </c>
      <c r="C125" s="1">
        <v>125424</v>
      </c>
      <c r="D125" s="370">
        <v>1942063</v>
      </c>
      <c r="E125" s="370">
        <f t="shared" si="0"/>
        <v>-1907315</v>
      </c>
      <c r="F125" s="184">
        <v>160172</v>
      </c>
    </row>
    <row r="126" spans="1:8" x14ac:dyDescent="0.3">
      <c r="A126" s="101" t="s">
        <v>653</v>
      </c>
      <c r="B126" s="101" t="s">
        <v>654</v>
      </c>
      <c r="C126" s="1">
        <v>24380</v>
      </c>
      <c r="D126" s="370">
        <v>179772</v>
      </c>
      <c r="E126" s="370">
        <f t="shared" si="0"/>
        <v>-154457</v>
      </c>
      <c r="F126" s="184">
        <v>49695</v>
      </c>
    </row>
    <row r="127" spans="1:8" x14ac:dyDescent="0.3">
      <c r="A127" s="101" t="s">
        <v>685</v>
      </c>
      <c r="B127" s="101" t="s">
        <v>686</v>
      </c>
      <c r="C127" s="174">
        <v>714</v>
      </c>
      <c r="D127" s="370">
        <v>6444</v>
      </c>
      <c r="E127" s="370">
        <f t="shared" si="0"/>
        <v>-5381</v>
      </c>
      <c r="F127" s="184">
        <v>1777</v>
      </c>
      <c r="G127" s="209"/>
    </row>
    <row r="128" spans="1:8" ht="28.8" x14ac:dyDescent="0.3">
      <c r="A128" s="101" t="s">
        <v>687</v>
      </c>
      <c r="B128" s="21" t="s">
        <v>688</v>
      </c>
      <c r="C128" s="184">
        <v>0</v>
      </c>
      <c r="D128" s="370">
        <v>107735</v>
      </c>
      <c r="E128" s="370">
        <f t="shared" si="0"/>
        <v>-107735</v>
      </c>
      <c r="F128" s="184">
        <v>0</v>
      </c>
    </row>
    <row r="129" spans="1:6" x14ac:dyDescent="0.3">
      <c r="A129" s="101" t="s">
        <v>689</v>
      </c>
      <c r="B129" s="101" t="s">
        <v>690</v>
      </c>
      <c r="C129" s="174">
        <v>10</v>
      </c>
      <c r="D129" s="370">
        <v>572207</v>
      </c>
      <c r="E129" s="370">
        <v>-572145</v>
      </c>
      <c r="F129" s="184">
        <v>72</v>
      </c>
    </row>
    <row r="130" spans="1:6" ht="15" thickBot="1" x14ac:dyDescent="0.35">
      <c r="A130" s="311"/>
      <c r="B130" s="311"/>
      <c r="C130" s="193">
        <f>SUM(C122:C129)</f>
        <v>1434179</v>
      </c>
      <c r="D130" s="193">
        <f>SUM(D122:D129)</f>
        <v>20932098</v>
      </c>
      <c r="E130" s="193">
        <f>SUM(E122:E129)</f>
        <v>-21289516</v>
      </c>
      <c r="F130" s="193">
        <f>SUM(F122:F129)</f>
        <v>1076761</v>
      </c>
    </row>
    <row r="131" spans="1:6" ht="15" thickTop="1" x14ac:dyDescent="0.3">
      <c r="E131" s="209"/>
    </row>
    <row r="132" spans="1:6" x14ac:dyDescent="0.3">
      <c r="A132" s="79" t="s">
        <v>691</v>
      </c>
      <c r="B132" s="79" t="s">
        <v>97</v>
      </c>
    </row>
    <row r="133" spans="1:6" x14ac:dyDescent="0.3">
      <c r="A133" s="309"/>
      <c r="B133" s="309"/>
      <c r="C133" s="173">
        <v>44926</v>
      </c>
      <c r="D133" s="173">
        <v>44561</v>
      </c>
    </row>
    <row r="134" spans="1:6" x14ac:dyDescent="0.3">
      <c r="A134" s="101"/>
      <c r="B134" s="101"/>
      <c r="C134" s="174" t="s">
        <v>103</v>
      </c>
      <c r="D134" s="174" t="s">
        <v>103</v>
      </c>
    </row>
    <row r="135" spans="1:6" x14ac:dyDescent="0.3">
      <c r="A135" s="2" t="s">
        <v>692</v>
      </c>
      <c r="B135" s="363" t="s">
        <v>740</v>
      </c>
      <c r="C135" s="186">
        <v>9548661</v>
      </c>
      <c r="D135" s="186">
        <v>85142231</v>
      </c>
    </row>
    <row r="136" spans="1:6" ht="28.8" x14ac:dyDescent="0.3">
      <c r="A136" s="101" t="s">
        <v>693</v>
      </c>
      <c r="B136" s="363" t="s">
        <v>694</v>
      </c>
      <c r="C136" s="184">
        <v>0</v>
      </c>
      <c r="D136" s="184">
        <v>75491679</v>
      </c>
    </row>
    <row r="137" spans="1:6" ht="28.8" x14ac:dyDescent="0.3">
      <c r="A137" s="101" t="s">
        <v>695</v>
      </c>
      <c r="B137" s="363" t="s">
        <v>696</v>
      </c>
      <c r="C137" s="184">
        <v>9548661</v>
      </c>
      <c r="D137" s="184">
        <v>9650552</v>
      </c>
    </row>
    <row r="138" spans="1:6" x14ac:dyDescent="0.3">
      <c r="A138" s="101" t="s">
        <v>697</v>
      </c>
      <c r="B138" s="363" t="s">
        <v>698</v>
      </c>
      <c r="C138" s="184">
        <v>2387165</v>
      </c>
      <c r="D138" s="184">
        <v>2412638</v>
      </c>
    </row>
    <row r="139" spans="1:6" ht="28.8" x14ac:dyDescent="0.3">
      <c r="A139" s="101" t="s">
        <v>699</v>
      </c>
      <c r="B139" s="363" t="s">
        <v>700</v>
      </c>
      <c r="C139" s="184">
        <v>0</v>
      </c>
      <c r="D139" s="184">
        <v>-155998</v>
      </c>
    </row>
    <row r="140" spans="1:6" ht="15" thickBot="1" x14ac:dyDescent="0.35">
      <c r="A140" s="373" t="s">
        <v>701</v>
      </c>
      <c r="B140" s="374" t="s">
        <v>702</v>
      </c>
      <c r="C140" s="193">
        <f>C138+C139</f>
        <v>2387165</v>
      </c>
      <c r="D140" s="193">
        <f>D138+D139</f>
        <v>2256640</v>
      </c>
    </row>
    <row r="141" spans="1:6" ht="15" thickTop="1" x14ac:dyDescent="0.3"/>
    <row r="142" spans="1:6" x14ac:dyDescent="0.3">
      <c r="A142" s="79" t="s">
        <v>703</v>
      </c>
      <c r="B142" s="79" t="s">
        <v>147</v>
      </c>
    </row>
    <row r="143" spans="1:6" x14ac:dyDescent="0.3">
      <c r="A143" s="309"/>
      <c r="B143" s="309"/>
      <c r="C143" s="173">
        <v>44926</v>
      </c>
      <c r="D143" s="173">
        <v>44561</v>
      </c>
    </row>
    <row r="144" spans="1:6" x14ac:dyDescent="0.3">
      <c r="A144" s="101"/>
      <c r="B144" s="101"/>
      <c r="C144" s="174" t="s">
        <v>103</v>
      </c>
      <c r="D144" s="174" t="s">
        <v>103</v>
      </c>
    </row>
    <row r="145" spans="1:4" x14ac:dyDescent="0.3">
      <c r="A145" s="2" t="s">
        <v>704</v>
      </c>
      <c r="B145" s="2" t="s">
        <v>705</v>
      </c>
      <c r="C145" s="174" t="s">
        <v>706</v>
      </c>
      <c r="D145" s="174" t="s">
        <v>707</v>
      </c>
    </row>
    <row r="146" spans="1:4" ht="15" thickBot="1" x14ac:dyDescent="0.35">
      <c r="A146" s="452" t="s">
        <v>708</v>
      </c>
      <c r="B146" s="452" t="s">
        <v>709</v>
      </c>
      <c r="C146" s="453" t="s">
        <v>706</v>
      </c>
      <c r="D146" s="453" t="s">
        <v>707</v>
      </c>
    </row>
    <row r="147" spans="1:4" ht="15" thickTop="1" x14ac:dyDescent="0.3">
      <c r="A147" s="42"/>
      <c r="B147" s="454"/>
      <c r="C147" s="205"/>
      <c r="D147" s="205"/>
    </row>
    <row r="148" spans="1:4" x14ac:dyDescent="0.3">
      <c r="A148" s="79" t="s">
        <v>710</v>
      </c>
      <c r="B148" s="79" t="s">
        <v>711</v>
      </c>
    </row>
    <row r="149" spans="1:4" ht="28.8" x14ac:dyDescent="0.3">
      <c r="A149" s="84" t="s">
        <v>712</v>
      </c>
      <c r="B149" s="84"/>
      <c r="C149" s="173" t="s">
        <v>741</v>
      </c>
      <c r="D149" s="173" t="s">
        <v>742</v>
      </c>
    </row>
    <row r="150" spans="1:4" x14ac:dyDescent="0.3">
      <c r="A150" s="112"/>
      <c r="B150" s="112"/>
      <c r="C150" s="13" t="s">
        <v>103</v>
      </c>
      <c r="D150" s="13" t="s">
        <v>103</v>
      </c>
    </row>
    <row r="151" spans="1:4" x14ac:dyDescent="0.3">
      <c r="A151" s="378" t="s">
        <v>713</v>
      </c>
      <c r="B151" s="379" t="s">
        <v>714</v>
      </c>
      <c r="C151" s="380"/>
      <c r="D151" s="381"/>
    </row>
    <row r="152" spans="1:4" x14ac:dyDescent="0.3">
      <c r="A152" s="134" t="s">
        <v>715</v>
      </c>
      <c r="B152" s="382" t="s">
        <v>715</v>
      </c>
      <c r="C152" s="383">
        <v>22060969</v>
      </c>
      <c r="D152" s="383">
        <v>18311201</v>
      </c>
    </row>
    <row r="153" spans="1:4" ht="28.8" x14ac:dyDescent="0.3">
      <c r="A153" s="384" t="s">
        <v>716</v>
      </c>
      <c r="B153" s="385" t="s">
        <v>717</v>
      </c>
      <c r="C153" s="383"/>
      <c r="D153" s="383"/>
    </row>
    <row r="154" spans="1:4" x14ac:dyDescent="0.3">
      <c r="A154" s="134" t="s">
        <v>715</v>
      </c>
      <c r="B154" s="382" t="s">
        <v>715</v>
      </c>
      <c r="C154" s="383">
        <v>5408435</v>
      </c>
      <c r="D154" s="383">
        <v>2864545</v>
      </c>
    </row>
    <row r="155" spans="1:4" x14ac:dyDescent="0.3">
      <c r="A155" s="134" t="s">
        <v>718</v>
      </c>
      <c r="B155" s="382" t="s">
        <v>718</v>
      </c>
      <c r="C155" s="383">
        <v>473</v>
      </c>
      <c r="D155" s="383">
        <v>545</v>
      </c>
    </row>
    <row r="156" spans="1:4" ht="43.2" x14ac:dyDescent="0.3">
      <c r="A156" s="386" t="s">
        <v>719</v>
      </c>
      <c r="B156" s="385" t="s">
        <v>720</v>
      </c>
      <c r="C156" s="385"/>
      <c r="D156" s="381"/>
    </row>
    <row r="157" spans="1:4" x14ac:dyDescent="0.3">
      <c r="A157" s="378" t="s">
        <v>140</v>
      </c>
      <c r="B157" s="385" t="s">
        <v>141</v>
      </c>
      <c r="C157" s="380"/>
      <c r="D157" s="381"/>
    </row>
    <row r="158" spans="1:4" x14ac:dyDescent="0.3">
      <c r="A158" s="134" t="s">
        <v>715</v>
      </c>
      <c r="B158" s="382" t="s">
        <v>715</v>
      </c>
      <c r="C158" s="383">
        <v>3781454</v>
      </c>
      <c r="D158" s="383">
        <v>3303886</v>
      </c>
    </row>
    <row r="159" spans="1:4" x14ac:dyDescent="0.3">
      <c r="A159" s="384" t="s">
        <v>180</v>
      </c>
      <c r="B159" s="385" t="s">
        <v>181</v>
      </c>
      <c r="C159" s="383"/>
      <c r="D159" s="383"/>
    </row>
    <row r="160" spans="1:4" x14ac:dyDescent="0.3">
      <c r="A160" s="134" t="s">
        <v>715</v>
      </c>
      <c r="B160" s="382" t="s">
        <v>715</v>
      </c>
      <c r="C160" s="383">
        <v>1565086</v>
      </c>
      <c r="D160" s="383">
        <v>710143</v>
      </c>
    </row>
    <row r="161" spans="1:4" ht="15" thickBot="1" x14ac:dyDescent="0.35">
      <c r="A161" s="375" t="s">
        <v>718</v>
      </c>
      <c r="B161" s="376" t="s">
        <v>718</v>
      </c>
      <c r="C161" s="377">
        <v>0</v>
      </c>
      <c r="D161" s="377">
        <v>173</v>
      </c>
    </row>
    <row r="162" spans="1:4" ht="15" thickTop="1" x14ac:dyDescent="0.3"/>
  </sheetData>
  <mergeCells count="6">
    <mergeCell ref="F119:F120"/>
    <mergeCell ref="A10:A11"/>
    <mergeCell ref="B10:B11"/>
    <mergeCell ref="A119:A120"/>
    <mergeCell ref="D119:D120"/>
    <mergeCell ref="E119:E120"/>
  </mergeCells>
  <pageMargins left="0.7" right="0.7" top="0.75" bottom="0.75" header="0.3" footer="0.3"/>
  <pageSetup paperSize="9" orientation="portrait" r:id="rId1"/>
  <ignoredErrors>
    <ignoredError sqref="C61:D61 C79:D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5"/>
  <sheetViews>
    <sheetView showGridLines="0" zoomScale="85" zoomScaleNormal="85" workbookViewId="0">
      <selection activeCell="C1" sqref="C1"/>
    </sheetView>
  </sheetViews>
  <sheetFormatPr defaultColWidth="8.88671875" defaultRowHeight="14.4" x14ac:dyDescent="0.3"/>
  <cols>
    <col min="1" max="1" width="43.109375" style="115" customWidth="1"/>
    <col min="2" max="2" width="43" style="115" customWidth="1"/>
    <col min="3" max="3" width="10.5546875" style="115" customWidth="1"/>
    <col min="4" max="4" width="15.88671875" style="115" customWidth="1"/>
    <col min="5" max="5" width="16.44140625" style="115" customWidth="1"/>
    <col min="6" max="16384" width="8.88671875" style="115"/>
  </cols>
  <sheetData>
    <row r="1" spans="1:5" s="158" customFormat="1" ht="60.6" customHeight="1" x14ac:dyDescent="0.3">
      <c r="A1" s="171" t="s">
        <v>745</v>
      </c>
      <c r="B1" s="171" t="s">
        <v>744</v>
      </c>
    </row>
    <row r="2" spans="1:5" ht="18" x14ac:dyDescent="0.3">
      <c r="A2" s="137" t="s">
        <v>71</v>
      </c>
      <c r="B2" s="137" t="s">
        <v>72</v>
      </c>
      <c r="C2" s="137"/>
    </row>
    <row r="3" spans="1:5" ht="28.8" x14ac:dyDescent="0.3">
      <c r="A3" s="138" t="s">
        <v>73</v>
      </c>
      <c r="B3" s="139"/>
      <c r="C3" s="140" t="s">
        <v>74</v>
      </c>
      <c r="D3" s="139" t="s">
        <v>75</v>
      </c>
      <c r="E3" s="139">
        <v>2021</v>
      </c>
    </row>
    <row r="4" spans="1:5" x14ac:dyDescent="0.3">
      <c r="A4" s="116"/>
      <c r="B4" s="117"/>
      <c r="C4" s="141"/>
      <c r="D4" s="142" t="s">
        <v>76</v>
      </c>
      <c r="E4" s="142" t="s">
        <v>76</v>
      </c>
    </row>
    <row r="5" spans="1:5" x14ac:dyDescent="0.3">
      <c r="A5" s="118" t="s">
        <v>77</v>
      </c>
      <c r="B5" s="2" t="s">
        <v>78</v>
      </c>
      <c r="C5" s="119">
        <v>2</v>
      </c>
      <c r="D5" s="225">
        <v>55131399</v>
      </c>
      <c r="E5" s="396">
        <f>56911284</f>
        <v>56911284</v>
      </c>
    </row>
    <row r="6" spans="1:5" x14ac:dyDescent="0.3">
      <c r="A6" s="120" t="s">
        <v>79</v>
      </c>
      <c r="B6" s="101" t="s">
        <v>80</v>
      </c>
      <c r="C6" s="121">
        <v>3</v>
      </c>
      <c r="D6" s="225">
        <v>881767</v>
      </c>
      <c r="E6" s="397">
        <v>638293</v>
      </c>
    </row>
    <row r="7" spans="1:5" x14ac:dyDescent="0.3">
      <c r="A7" s="120" t="s">
        <v>81</v>
      </c>
      <c r="B7" s="101" t="s">
        <v>82</v>
      </c>
      <c r="C7" s="121">
        <v>4</v>
      </c>
      <c r="D7" s="225">
        <f>-7337553+11428</f>
        <v>-7326125</v>
      </c>
      <c r="E7" s="388">
        <v>-8098711</v>
      </c>
    </row>
    <row r="8" spans="1:5" x14ac:dyDescent="0.3">
      <c r="A8" s="120" t="s">
        <v>83</v>
      </c>
      <c r="B8" s="101" t="s">
        <v>84</v>
      </c>
      <c r="C8" s="121">
        <v>5</v>
      </c>
      <c r="D8" s="225">
        <v>-13834205</v>
      </c>
      <c r="E8" s="225">
        <v>-12183958</v>
      </c>
    </row>
    <row r="9" spans="1:5" x14ac:dyDescent="0.3">
      <c r="A9" s="120" t="s">
        <v>85</v>
      </c>
      <c r="B9" s="101" t="s">
        <v>86</v>
      </c>
      <c r="C9" s="121">
        <v>6</v>
      </c>
      <c r="D9" s="225">
        <f>-2626870-11428</f>
        <v>-2638298</v>
      </c>
      <c r="E9" s="225">
        <v>-3701730</v>
      </c>
    </row>
    <row r="10" spans="1:5" ht="28.8" x14ac:dyDescent="0.3">
      <c r="A10" s="120" t="s">
        <v>87</v>
      </c>
      <c r="B10" s="101" t="s">
        <v>88</v>
      </c>
      <c r="C10" s="121" t="s">
        <v>89</v>
      </c>
      <c r="D10" s="225">
        <v>-17858532</v>
      </c>
      <c r="E10" s="225">
        <v>-17805749</v>
      </c>
    </row>
    <row r="11" spans="1:5" x14ac:dyDescent="0.3">
      <c r="A11" s="122" t="s">
        <v>90</v>
      </c>
      <c r="B11" s="3" t="s">
        <v>91</v>
      </c>
      <c r="C11" s="123"/>
      <c r="D11" s="224">
        <f>SUM(D5:D10)</f>
        <v>14356006</v>
      </c>
      <c r="E11" s="224">
        <f>SUM(E5:E10)</f>
        <v>15759429</v>
      </c>
    </row>
    <row r="12" spans="1:5" x14ac:dyDescent="0.3">
      <c r="A12" s="120" t="s">
        <v>92</v>
      </c>
      <c r="B12" s="101" t="s">
        <v>93</v>
      </c>
      <c r="C12" s="121">
        <v>7</v>
      </c>
      <c r="D12" s="225">
        <v>-604096</v>
      </c>
      <c r="E12" s="225">
        <v>-286057</v>
      </c>
    </row>
    <row r="13" spans="1:5" x14ac:dyDescent="0.3">
      <c r="A13" s="122" t="s">
        <v>94</v>
      </c>
      <c r="B13" s="3" t="s">
        <v>95</v>
      </c>
      <c r="C13" s="124"/>
      <c r="D13" s="223">
        <f>D11+D12</f>
        <v>13751910</v>
      </c>
      <c r="E13" s="223">
        <f>E11+E12</f>
        <v>15473372</v>
      </c>
    </row>
    <row r="14" spans="1:5" x14ac:dyDescent="0.3">
      <c r="A14" s="125" t="s">
        <v>96</v>
      </c>
      <c r="B14" s="4" t="s">
        <v>97</v>
      </c>
      <c r="C14" s="126">
        <v>25</v>
      </c>
      <c r="D14" s="225">
        <v>-2387165</v>
      </c>
      <c r="E14" s="225">
        <v>-2256640</v>
      </c>
    </row>
    <row r="15" spans="1:5" ht="15" thickBot="1" x14ac:dyDescent="0.35">
      <c r="A15" s="143" t="s">
        <v>98</v>
      </c>
      <c r="B15" s="127" t="s">
        <v>99</v>
      </c>
      <c r="C15" s="128"/>
      <c r="D15" s="222">
        <f>D13+D14</f>
        <v>11364745</v>
      </c>
      <c r="E15" s="222">
        <f>E13+E14</f>
        <v>13216732</v>
      </c>
    </row>
    <row r="16" spans="1:5" ht="15" thickTop="1" x14ac:dyDescent="0.3"/>
    <row r="17" spans="1:5" ht="36" x14ac:dyDescent="0.3">
      <c r="A17" s="136" t="s">
        <v>100</v>
      </c>
      <c r="B17" s="136" t="s">
        <v>101</v>
      </c>
    </row>
    <row r="18" spans="1:5" ht="28.8" x14ac:dyDescent="0.3">
      <c r="A18" s="7"/>
      <c r="B18" s="20"/>
      <c r="C18" s="8" t="s">
        <v>102</v>
      </c>
      <c r="D18" s="139" t="s">
        <v>75</v>
      </c>
      <c r="E18" s="139">
        <v>2021</v>
      </c>
    </row>
    <row r="19" spans="1:5" x14ac:dyDescent="0.3">
      <c r="A19" s="10"/>
      <c r="B19" s="10"/>
      <c r="C19" s="26"/>
      <c r="D19" s="174" t="s">
        <v>103</v>
      </c>
      <c r="E19" s="174" t="s">
        <v>104</v>
      </c>
    </row>
    <row r="20" spans="1:5" x14ac:dyDescent="0.3">
      <c r="A20" s="16" t="s">
        <v>105</v>
      </c>
      <c r="B20" s="25" t="s">
        <v>99</v>
      </c>
      <c r="C20" s="24"/>
      <c r="D20" s="226">
        <f>D15</f>
        <v>11364745</v>
      </c>
      <c r="E20" s="226">
        <f>E15</f>
        <v>13216732</v>
      </c>
    </row>
    <row r="21" spans="1:5" x14ac:dyDescent="0.3">
      <c r="A21" s="17" t="s">
        <v>106</v>
      </c>
      <c r="B21" s="12" t="s">
        <v>107</v>
      </c>
      <c r="C21" s="23"/>
      <c r="D21" s="176"/>
      <c r="E21" s="175"/>
    </row>
    <row r="22" spans="1:5" ht="28.8" x14ac:dyDescent="0.3">
      <c r="A22" s="18" t="s">
        <v>108</v>
      </c>
      <c r="B22" s="101" t="s">
        <v>109</v>
      </c>
      <c r="C22" s="21">
        <v>19</v>
      </c>
      <c r="D22" s="184">
        <v>59045</v>
      </c>
      <c r="E22" s="184">
        <v>-328222</v>
      </c>
    </row>
    <row r="23" spans="1:5" ht="57.6" x14ac:dyDescent="0.3">
      <c r="A23" s="326" t="s">
        <v>110</v>
      </c>
      <c r="B23" s="29" t="s">
        <v>111</v>
      </c>
      <c r="C23" s="283"/>
      <c r="D23" s="190">
        <v>59045</v>
      </c>
      <c r="E23" s="188">
        <v>-328222</v>
      </c>
    </row>
    <row r="24" spans="1:5" ht="15" thickBot="1" x14ac:dyDescent="0.35">
      <c r="A24" s="19" t="s">
        <v>112</v>
      </c>
      <c r="B24" s="5" t="s">
        <v>113</v>
      </c>
      <c r="C24" s="22"/>
      <c r="D24" s="227">
        <f>D20+D23</f>
        <v>11423790</v>
      </c>
      <c r="E24" s="227">
        <f>E20+E23</f>
        <v>12888510</v>
      </c>
    </row>
    <row r="25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I47"/>
  <sheetViews>
    <sheetView showGridLines="0" zoomScale="85" zoomScaleNormal="85" workbookViewId="0"/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4" width="16" customWidth="1"/>
    <col min="5" max="5" width="15.109375" customWidth="1"/>
    <col min="6" max="7" width="13.109375" customWidth="1"/>
  </cols>
  <sheetData>
    <row r="1" spans="1:6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6" ht="18" x14ac:dyDescent="0.3">
      <c r="A2" s="6" t="s">
        <v>114</v>
      </c>
      <c r="B2" s="6" t="s">
        <v>115</v>
      </c>
    </row>
    <row r="3" spans="1:6" ht="28.8" x14ac:dyDescent="0.3">
      <c r="A3" s="28"/>
      <c r="B3" s="28"/>
      <c r="C3" s="8" t="s">
        <v>102</v>
      </c>
      <c r="D3" s="173">
        <v>44926</v>
      </c>
      <c r="E3" s="173">
        <v>44561</v>
      </c>
    </row>
    <row r="4" spans="1:6" x14ac:dyDescent="0.3">
      <c r="A4" s="29" t="s">
        <v>116</v>
      </c>
      <c r="B4" s="41" t="s">
        <v>117</v>
      </c>
      <c r="C4" s="31"/>
      <c r="D4" s="32" t="s">
        <v>103</v>
      </c>
      <c r="E4" s="32" t="s">
        <v>103</v>
      </c>
    </row>
    <row r="5" spans="1:6" x14ac:dyDescent="0.3">
      <c r="A5" s="33" t="s">
        <v>118</v>
      </c>
      <c r="B5" s="33" t="s">
        <v>119</v>
      </c>
      <c r="C5" s="34"/>
      <c r="D5" s="174"/>
      <c r="E5" s="174"/>
    </row>
    <row r="6" spans="1:6" x14ac:dyDescent="0.3">
      <c r="A6" s="101" t="s">
        <v>120</v>
      </c>
      <c r="B6" s="101" t="s">
        <v>121</v>
      </c>
      <c r="C6" s="215">
        <v>8</v>
      </c>
      <c r="D6" s="177">
        <v>2108009</v>
      </c>
      <c r="E6" s="177">
        <v>2041249</v>
      </c>
    </row>
    <row r="7" spans="1:6" x14ac:dyDescent="0.3">
      <c r="A7" s="115" t="s">
        <v>122</v>
      </c>
      <c r="B7" s="115" t="s">
        <v>123</v>
      </c>
      <c r="C7" s="26"/>
      <c r="D7" s="176" t="s">
        <v>124</v>
      </c>
      <c r="E7" s="1">
        <v>6720</v>
      </c>
    </row>
    <row r="8" spans="1:6" x14ac:dyDescent="0.3">
      <c r="A8" s="101" t="s">
        <v>125</v>
      </c>
      <c r="B8" s="101" t="s">
        <v>126</v>
      </c>
      <c r="C8" s="35">
        <v>9</v>
      </c>
      <c r="D8" s="1">
        <v>427077998</v>
      </c>
      <c r="E8" s="1">
        <v>430671322</v>
      </c>
      <c r="F8" s="404"/>
    </row>
    <row r="9" spans="1:6" x14ac:dyDescent="0.3">
      <c r="A9" s="115" t="s">
        <v>127</v>
      </c>
      <c r="B9" s="115" t="s">
        <v>128</v>
      </c>
      <c r="C9" s="35"/>
      <c r="D9" s="1">
        <v>5322009</v>
      </c>
      <c r="E9" s="1">
        <v>2332465</v>
      </c>
    </row>
    <row r="10" spans="1:6" x14ac:dyDescent="0.3">
      <c r="A10" s="101" t="s">
        <v>129</v>
      </c>
      <c r="B10" t="s">
        <v>130</v>
      </c>
      <c r="C10" s="35" t="s">
        <v>131</v>
      </c>
      <c r="D10" s="1">
        <v>1007865</v>
      </c>
      <c r="E10" s="1">
        <v>1108651</v>
      </c>
    </row>
    <row r="11" spans="1:6" x14ac:dyDescent="0.3">
      <c r="A11" s="101" t="s">
        <v>132</v>
      </c>
      <c r="B11" s="101" t="s">
        <v>133</v>
      </c>
      <c r="C11" s="35">
        <v>12</v>
      </c>
      <c r="D11" s="1">
        <v>461503</v>
      </c>
      <c r="E11" s="1">
        <v>451108</v>
      </c>
    </row>
    <row r="12" spans="1:6" x14ac:dyDescent="0.3">
      <c r="A12" s="33" t="s">
        <v>134</v>
      </c>
      <c r="B12" s="33" t="s">
        <v>135</v>
      </c>
      <c r="C12" s="34"/>
      <c r="D12" s="179">
        <f>SUM(D6:D11)</f>
        <v>435977384</v>
      </c>
      <c r="E12" s="179">
        <f>SUM(E6:E11)</f>
        <v>436611515</v>
      </c>
    </row>
    <row r="13" spans="1:6" x14ac:dyDescent="0.3">
      <c r="A13" s="33" t="s">
        <v>136</v>
      </c>
      <c r="B13" s="33" t="s">
        <v>137</v>
      </c>
      <c r="C13" s="34"/>
      <c r="D13" s="284"/>
      <c r="E13" s="174"/>
    </row>
    <row r="14" spans="1:6" x14ac:dyDescent="0.3">
      <c r="A14" s="101" t="s">
        <v>138</v>
      </c>
      <c r="B14" s="101" t="s">
        <v>139</v>
      </c>
      <c r="C14" s="35">
        <v>13</v>
      </c>
      <c r="D14" s="1">
        <f>3690270+665</f>
        <v>3690935</v>
      </c>
      <c r="E14" s="1">
        <v>2626539</v>
      </c>
      <c r="F14" s="404"/>
    </row>
    <row r="15" spans="1:6" x14ac:dyDescent="0.3">
      <c r="A15" s="101" t="s">
        <v>140</v>
      </c>
      <c r="B15" s="101" t="s">
        <v>141</v>
      </c>
      <c r="C15" s="35">
        <v>14</v>
      </c>
      <c r="D15" s="1">
        <f>9183706+1053601</f>
        <v>10237307</v>
      </c>
      <c r="E15" s="1">
        <v>13373794</v>
      </c>
    </row>
    <row r="16" spans="1:6" x14ac:dyDescent="0.3">
      <c r="A16" s="101" t="s">
        <v>142</v>
      </c>
      <c r="B16" s="101" t="s">
        <v>143</v>
      </c>
      <c r="C16" s="35">
        <v>15</v>
      </c>
      <c r="D16" s="1">
        <f>2467906-11428</f>
        <v>2456478</v>
      </c>
      <c r="E16" s="1">
        <v>365186</v>
      </c>
    </row>
    <row r="17" spans="1:6" x14ac:dyDescent="0.3">
      <c r="A17" s="101" t="s">
        <v>144</v>
      </c>
      <c r="B17" s="101" t="s">
        <v>145</v>
      </c>
      <c r="C17" s="35" t="s">
        <v>131</v>
      </c>
      <c r="D17" s="1">
        <v>480075</v>
      </c>
      <c r="E17" s="1">
        <v>417139</v>
      </c>
    </row>
    <row r="18" spans="1:6" x14ac:dyDescent="0.3">
      <c r="A18" s="101" t="s">
        <v>146</v>
      </c>
      <c r="B18" s="101" t="s">
        <v>147</v>
      </c>
      <c r="C18" s="35" t="s">
        <v>743</v>
      </c>
      <c r="D18" s="1">
        <v>10967116</v>
      </c>
      <c r="E18" s="1">
        <v>14676110</v>
      </c>
    </row>
    <row r="19" spans="1:6" x14ac:dyDescent="0.3">
      <c r="A19" s="29" t="s">
        <v>148</v>
      </c>
      <c r="B19" s="29" t="s">
        <v>149</v>
      </c>
      <c r="C19" s="31"/>
      <c r="D19" s="180">
        <f>SUM(D14:D18)</f>
        <v>27831911</v>
      </c>
      <c r="E19" s="180">
        <f>SUM(E14:E18)</f>
        <v>31458768</v>
      </c>
    </row>
    <row r="20" spans="1:6" ht="15" thickBot="1" x14ac:dyDescent="0.35">
      <c r="A20" s="36" t="s">
        <v>150</v>
      </c>
      <c r="B20" s="36" t="s">
        <v>151</v>
      </c>
      <c r="C20" s="37"/>
      <c r="D20" s="38">
        <f>D12+D19</f>
        <v>463809295</v>
      </c>
      <c r="E20" s="38">
        <f>E12+E19</f>
        <v>468070283</v>
      </c>
      <c r="F20" s="404"/>
    </row>
    <row r="21" spans="1:6" ht="15" thickTop="1" x14ac:dyDescent="0.3"/>
    <row r="22" spans="1:6" x14ac:dyDescent="0.3">
      <c r="A22" s="29" t="s">
        <v>152</v>
      </c>
      <c r="B22" s="41" t="s">
        <v>153</v>
      </c>
      <c r="C22" s="39"/>
      <c r="D22" s="32"/>
      <c r="E22" s="32"/>
    </row>
    <row r="23" spans="1:6" x14ac:dyDescent="0.3">
      <c r="A23" s="33" t="s">
        <v>154</v>
      </c>
      <c r="B23" s="33" t="s">
        <v>155</v>
      </c>
      <c r="C23" s="34"/>
      <c r="D23" s="174"/>
      <c r="E23" s="174"/>
    </row>
    <row r="24" spans="1:6" x14ac:dyDescent="0.3">
      <c r="A24" s="101" t="s">
        <v>156</v>
      </c>
      <c r="B24" s="101" t="s">
        <v>157</v>
      </c>
      <c r="C24" s="21"/>
      <c r="D24" s="177">
        <v>39786089</v>
      </c>
      <c r="E24" s="177">
        <v>39786089</v>
      </c>
    </row>
    <row r="25" spans="1:6" x14ac:dyDescent="0.3">
      <c r="A25" s="101" t="s">
        <v>158</v>
      </c>
      <c r="B25" s="101" t="s">
        <v>159</v>
      </c>
      <c r="C25" s="26"/>
      <c r="D25" s="184">
        <v>-24270</v>
      </c>
      <c r="E25" s="184">
        <v>-25320</v>
      </c>
    </row>
    <row r="26" spans="1:6" x14ac:dyDescent="0.3">
      <c r="A26" s="101" t="s">
        <v>160</v>
      </c>
      <c r="B26" s="101" t="s">
        <v>161</v>
      </c>
      <c r="C26" s="35">
        <v>17</v>
      </c>
      <c r="D26" s="1">
        <v>207960842</v>
      </c>
      <c r="E26" s="1">
        <v>216230918</v>
      </c>
    </row>
    <row r="27" spans="1:6" x14ac:dyDescent="0.3">
      <c r="A27" s="101" t="s">
        <v>162</v>
      </c>
      <c r="B27" s="101" t="s">
        <v>163</v>
      </c>
      <c r="C27" s="35"/>
      <c r="D27" s="1">
        <v>85638003</v>
      </c>
      <c r="E27" s="1">
        <v>76412620</v>
      </c>
      <c r="F27" s="404"/>
    </row>
    <row r="28" spans="1:6" x14ac:dyDescent="0.3">
      <c r="A28" s="33" t="s">
        <v>164</v>
      </c>
      <c r="B28" s="33" t="s">
        <v>165</v>
      </c>
      <c r="C28" s="34"/>
      <c r="D28" s="179">
        <f>SUM(D24:D27)</f>
        <v>333360664</v>
      </c>
      <c r="E28" s="179">
        <f>SUM(E24:E27)</f>
        <v>332404307</v>
      </c>
    </row>
    <row r="29" spans="1:6" x14ac:dyDescent="0.3">
      <c r="A29" s="33" t="s">
        <v>166</v>
      </c>
      <c r="B29" s="33" t="s">
        <v>167</v>
      </c>
      <c r="C29" s="34"/>
      <c r="D29" s="285"/>
      <c r="E29" s="174"/>
    </row>
    <row r="30" spans="1:6" x14ac:dyDescent="0.3">
      <c r="A30" s="101" t="s">
        <v>168</v>
      </c>
      <c r="B30" s="101" t="s">
        <v>169</v>
      </c>
      <c r="C30" s="35">
        <v>20</v>
      </c>
      <c r="D30" s="1">
        <v>69468183</v>
      </c>
      <c r="E30" s="1">
        <v>60282986</v>
      </c>
    </row>
    <row r="31" spans="1:6" x14ac:dyDescent="0.3">
      <c r="A31" s="101" t="s">
        <v>170</v>
      </c>
      <c r="B31" s="101" t="s">
        <v>171</v>
      </c>
      <c r="C31" s="35">
        <v>18</v>
      </c>
      <c r="D31" s="1">
        <v>24957748</v>
      </c>
      <c r="E31" s="1">
        <v>18156045</v>
      </c>
    </row>
    <row r="32" spans="1:6" ht="28.8" x14ac:dyDescent="0.3">
      <c r="A32" s="101" t="s">
        <v>172</v>
      </c>
      <c r="B32" s="101" t="s">
        <v>173</v>
      </c>
      <c r="C32" s="35">
        <v>19</v>
      </c>
      <c r="D32" s="1">
        <v>1351768</v>
      </c>
      <c r="E32" s="1">
        <v>1374135</v>
      </c>
    </row>
    <row r="33" spans="1:9" x14ac:dyDescent="0.3">
      <c r="A33" s="101" t="s">
        <v>174</v>
      </c>
      <c r="B33" s="101" t="s">
        <v>175</v>
      </c>
      <c r="C33" s="35">
        <v>12</v>
      </c>
      <c r="D33" s="1">
        <v>459358</v>
      </c>
      <c r="E33" s="1">
        <v>447940</v>
      </c>
      <c r="F33" s="404"/>
    </row>
    <row r="34" spans="1:9" x14ac:dyDescent="0.3">
      <c r="A34" s="33" t="s">
        <v>176</v>
      </c>
      <c r="B34" s="33" t="s">
        <v>177</v>
      </c>
      <c r="C34" s="34"/>
      <c r="D34" s="317">
        <f>SUM(D30:D33)</f>
        <v>96237057</v>
      </c>
      <c r="E34" s="317">
        <f>SUM(E30:E33)</f>
        <v>80261106</v>
      </c>
    </row>
    <row r="35" spans="1:9" x14ac:dyDescent="0.3">
      <c r="A35" s="33" t="s">
        <v>178</v>
      </c>
      <c r="B35" s="33" t="s">
        <v>179</v>
      </c>
      <c r="C35" s="34"/>
      <c r="D35" s="285"/>
      <c r="E35" s="174"/>
    </row>
    <row r="36" spans="1:9" x14ac:dyDescent="0.3">
      <c r="A36" s="101" t="s">
        <v>168</v>
      </c>
      <c r="B36" t="s">
        <v>169</v>
      </c>
      <c r="C36" s="35">
        <v>20</v>
      </c>
      <c r="D36" s="1">
        <v>12961766</v>
      </c>
      <c r="E36" s="1">
        <v>37811090</v>
      </c>
      <c r="F36" s="404"/>
      <c r="H36" s="404"/>
      <c r="I36" s="404"/>
    </row>
    <row r="37" spans="1:9" x14ac:dyDescent="0.3">
      <c r="A37" s="101" t="s">
        <v>180</v>
      </c>
      <c r="B37" t="s">
        <v>181</v>
      </c>
      <c r="C37" s="35">
        <v>21</v>
      </c>
      <c r="D37" s="1">
        <v>7411426</v>
      </c>
      <c r="E37" s="1">
        <v>7290495</v>
      </c>
    </row>
    <row r="38" spans="1:9" x14ac:dyDescent="0.3">
      <c r="A38" s="101" t="s">
        <v>182</v>
      </c>
      <c r="B38" s="101" t="s">
        <v>183</v>
      </c>
      <c r="C38" s="35">
        <v>21</v>
      </c>
      <c r="D38" s="1">
        <v>2204749</v>
      </c>
      <c r="E38" s="1">
        <v>2458791</v>
      </c>
    </row>
    <row r="39" spans="1:9" x14ac:dyDescent="0.3">
      <c r="A39" s="101" t="s">
        <v>184</v>
      </c>
      <c r="B39" t="s">
        <v>185</v>
      </c>
      <c r="C39" s="35">
        <v>23</v>
      </c>
      <c r="D39" s="1">
        <v>2260852</v>
      </c>
      <c r="E39" s="1">
        <v>6091384</v>
      </c>
    </row>
    <row r="40" spans="1:9" x14ac:dyDescent="0.3">
      <c r="A40" s="115" t="s">
        <v>186</v>
      </c>
      <c r="B40" t="s">
        <v>187</v>
      </c>
      <c r="C40" s="35">
        <v>18</v>
      </c>
      <c r="D40" s="1" t="s">
        <v>124</v>
      </c>
      <c r="E40" s="1">
        <v>237284</v>
      </c>
    </row>
    <row r="41" spans="1:9" x14ac:dyDescent="0.3">
      <c r="A41" s="21" t="s">
        <v>188</v>
      </c>
      <c r="B41" s="101" t="s">
        <v>189</v>
      </c>
      <c r="C41" s="35">
        <v>18</v>
      </c>
      <c r="D41" s="1">
        <v>767335</v>
      </c>
      <c r="E41" s="1">
        <v>539618</v>
      </c>
    </row>
    <row r="42" spans="1:9" x14ac:dyDescent="0.3">
      <c r="A42" s="101" t="s">
        <v>190</v>
      </c>
      <c r="B42" t="s">
        <v>191</v>
      </c>
      <c r="C42" s="2"/>
      <c r="D42" s="1">
        <v>8580382</v>
      </c>
      <c r="E42" s="1">
        <v>956811</v>
      </c>
    </row>
    <row r="43" spans="1:9" x14ac:dyDescent="0.3">
      <c r="A43" s="101" t="s">
        <v>192</v>
      </c>
      <c r="B43" s="101" t="s">
        <v>193</v>
      </c>
      <c r="C43" s="35">
        <v>12</v>
      </c>
      <c r="D43" s="1">
        <v>25064</v>
      </c>
      <c r="E43" s="1">
        <v>19397</v>
      </c>
    </row>
    <row r="44" spans="1:9" x14ac:dyDescent="0.3">
      <c r="A44" s="29" t="s">
        <v>194</v>
      </c>
      <c r="B44" s="29" t="s">
        <v>195</v>
      </c>
      <c r="C44" s="31"/>
      <c r="D44" s="316">
        <f>SUM(D36:D43)</f>
        <v>34211574</v>
      </c>
      <c r="E44" s="316">
        <f>SUM(E36:E43)</f>
        <v>55404870</v>
      </c>
    </row>
    <row r="45" spans="1:9" ht="29.4" customHeight="1" thickBot="1" x14ac:dyDescent="0.35">
      <c r="A45" s="36" t="s">
        <v>196</v>
      </c>
      <c r="B45" s="36" t="s">
        <v>197</v>
      </c>
      <c r="C45" s="37"/>
      <c r="D45" s="38">
        <f>D28+D34+D44</f>
        <v>463809295</v>
      </c>
      <c r="E45" s="38">
        <f>E28+E34+E44</f>
        <v>468070283</v>
      </c>
    </row>
    <row r="46" spans="1:9" ht="15" thickTop="1" x14ac:dyDescent="0.3"/>
    <row r="47" spans="1:9" x14ac:dyDescent="0.3">
      <c r="D47" s="404"/>
      <c r="E47" s="40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H50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5.33203125" customWidth="1"/>
    <col min="4" max="8" width="13.5546875" customWidth="1"/>
  </cols>
  <sheetData>
    <row r="1" spans="1:8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  <c r="C1" s="171"/>
    </row>
    <row r="2" spans="1:8" ht="18" customHeight="1" x14ac:dyDescent="0.3">
      <c r="A2" s="136" t="s">
        <v>198</v>
      </c>
      <c r="B2" s="6" t="s">
        <v>199</v>
      </c>
      <c r="C2" s="6"/>
    </row>
    <row r="3" spans="1:8" ht="28.8" x14ac:dyDescent="0.3">
      <c r="A3" s="54"/>
      <c r="B3" s="54"/>
      <c r="C3" s="327" t="s">
        <v>200</v>
      </c>
      <c r="D3" s="8" t="s">
        <v>156</v>
      </c>
      <c r="E3" s="8" t="s">
        <v>158</v>
      </c>
      <c r="F3" s="8" t="s">
        <v>160</v>
      </c>
      <c r="G3" s="8" t="s">
        <v>162</v>
      </c>
      <c r="H3" s="8" t="s">
        <v>201</v>
      </c>
    </row>
    <row r="4" spans="1:8" ht="28.8" x14ac:dyDescent="0.3">
      <c r="A4" s="54"/>
      <c r="B4" s="54"/>
      <c r="C4" s="327" t="s">
        <v>202</v>
      </c>
      <c r="D4" s="76" t="s">
        <v>157</v>
      </c>
      <c r="E4" s="8" t="s">
        <v>159</v>
      </c>
      <c r="F4" s="8" t="s">
        <v>161</v>
      </c>
      <c r="G4" s="8" t="s">
        <v>163</v>
      </c>
      <c r="H4" s="8" t="s">
        <v>203</v>
      </c>
    </row>
    <row r="5" spans="1:8" x14ac:dyDescent="0.3">
      <c r="A5" s="55"/>
      <c r="B5" s="55"/>
      <c r="C5" s="55"/>
      <c r="D5" s="32" t="s">
        <v>103</v>
      </c>
      <c r="E5" s="32" t="s">
        <v>103</v>
      </c>
      <c r="F5" s="32" t="s">
        <v>103</v>
      </c>
      <c r="G5" s="32" t="s">
        <v>103</v>
      </c>
      <c r="H5" s="32" t="s">
        <v>103</v>
      </c>
    </row>
    <row r="6" spans="1:8" x14ac:dyDescent="0.3">
      <c r="A6" s="56"/>
      <c r="B6" s="56"/>
      <c r="C6" s="56"/>
      <c r="D6" s="56"/>
      <c r="E6" s="57"/>
      <c r="F6" s="56"/>
      <c r="G6" s="56"/>
      <c r="H6" s="56"/>
    </row>
    <row r="7" spans="1:8" x14ac:dyDescent="0.3">
      <c r="A7" s="63" t="s">
        <v>204</v>
      </c>
      <c r="B7" s="157" t="s">
        <v>205</v>
      </c>
      <c r="C7" s="157"/>
      <c r="D7" s="185">
        <v>39786089</v>
      </c>
      <c r="E7" s="184">
        <v>-34678</v>
      </c>
      <c r="F7" s="185">
        <v>224758592</v>
      </c>
      <c r="G7" s="185">
        <v>140138666</v>
      </c>
      <c r="H7" s="184">
        <f>SUM(D7:G7)</f>
        <v>404648669</v>
      </c>
    </row>
    <row r="8" spans="1:8" x14ac:dyDescent="0.3">
      <c r="A8" s="10" t="s">
        <v>206</v>
      </c>
      <c r="B8" s="10" t="s">
        <v>207</v>
      </c>
      <c r="C8" s="10"/>
      <c r="D8" s="185">
        <v>0</v>
      </c>
      <c r="E8" s="184">
        <v>9358</v>
      </c>
      <c r="F8" s="185">
        <v>0</v>
      </c>
      <c r="G8" s="185">
        <v>-85142230</v>
      </c>
      <c r="H8" s="184">
        <f>SUM(D8:G8)</f>
        <v>-85132872</v>
      </c>
    </row>
    <row r="9" spans="1:8" x14ac:dyDescent="0.3">
      <c r="A9" s="10" t="s">
        <v>208</v>
      </c>
      <c r="B9" t="s">
        <v>209</v>
      </c>
      <c r="C9" s="328">
        <v>17</v>
      </c>
      <c r="D9" s="185">
        <v>0</v>
      </c>
      <c r="E9" s="184">
        <v>0</v>
      </c>
      <c r="F9" s="185">
        <v>-8199452</v>
      </c>
      <c r="G9" s="185">
        <v>8199452</v>
      </c>
      <c r="H9" s="184">
        <f>SUM(D9:G9)</f>
        <v>0</v>
      </c>
    </row>
    <row r="10" spans="1:8" s="331" customFormat="1" x14ac:dyDescent="0.3">
      <c r="A10" s="58" t="s">
        <v>210</v>
      </c>
      <c r="B10" s="58" t="s">
        <v>211</v>
      </c>
      <c r="C10" s="58"/>
      <c r="D10" s="187"/>
      <c r="E10" s="188"/>
      <c r="F10" s="187"/>
      <c r="G10" s="187"/>
      <c r="H10" s="184"/>
    </row>
    <row r="11" spans="1:8" ht="28.8" x14ac:dyDescent="0.3">
      <c r="A11" s="320" t="s">
        <v>108</v>
      </c>
      <c r="B11" s="320" t="s">
        <v>212</v>
      </c>
      <c r="C11" s="329">
        <v>19</v>
      </c>
      <c r="D11" s="185">
        <v>0</v>
      </c>
      <c r="E11" s="184">
        <v>0</v>
      </c>
      <c r="F11" s="185">
        <v>-328222</v>
      </c>
      <c r="G11" s="185">
        <v>0</v>
      </c>
      <c r="H11" s="184">
        <f t="shared" ref="H11:H16" si="0">SUM(D11:G11)</f>
        <v>-328222</v>
      </c>
    </row>
    <row r="12" spans="1:8" s="331" customFormat="1" x14ac:dyDescent="0.3">
      <c r="A12" s="58" t="s">
        <v>213</v>
      </c>
      <c r="B12" s="61" t="s">
        <v>214</v>
      </c>
      <c r="C12" s="61"/>
      <c r="D12" s="187">
        <f>D11</f>
        <v>0</v>
      </c>
      <c r="E12" s="187">
        <f t="shared" ref="E12:H12" si="1">E11</f>
        <v>0</v>
      </c>
      <c r="F12" s="187">
        <f t="shared" si="1"/>
        <v>-328222</v>
      </c>
      <c r="G12" s="187">
        <f t="shared" si="1"/>
        <v>0</v>
      </c>
      <c r="H12" s="187">
        <f t="shared" si="1"/>
        <v>-328222</v>
      </c>
    </row>
    <row r="13" spans="1:8" x14ac:dyDescent="0.3">
      <c r="A13" s="9" t="s">
        <v>215</v>
      </c>
      <c r="B13" s="62" t="s">
        <v>99</v>
      </c>
      <c r="C13" s="9"/>
      <c r="D13" s="189">
        <v>0</v>
      </c>
      <c r="E13" s="190">
        <v>0</v>
      </c>
      <c r="F13" s="330">
        <v>0</v>
      </c>
      <c r="G13" s="330">
        <v>13216732</v>
      </c>
      <c r="H13" s="184">
        <f t="shared" si="0"/>
        <v>13216732</v>
      </c>
    </row>
    <row r="14" spans="1:8" s="331" customFormat="1" x14ac:dyDescent="0.3">
      <c r="A14" s="59" t="s">
        <v>201</v>
      </c>
      <c r="B14" s="58" t="s">
        <v>203</v>
      </c>
      <c r="C14" s="61"/>
      <c r="D14" s="191">
        <f>D13+D8+D9</f>
        <v>0</v>
      </c>
      <c r="E14" s="191">
        <f>E12+E9+E8+E13</f>
        <v>9358</v>
      </c>
      <c r="F14" s="191">
        <f>F12+F9+F8+F13</f>
        <v>-8527674</v>
      </c>
      <c r="G14" s="191">
        <f>G12+G9+G8+G13</f>
        <v>-63726046</v>
      </c>
      <c r="H14" s="188">
        <f t="shared" si="0"/>
        <v>-72244362</v>
      </c>
    </row>
    <row r="15" spans="1:8" ht="15" thickBot="1" x14ac:dyDescent="0.35">
      <c r="A15" s="60" t="s">
        <v>216</v>
      </c>
      <c r="B15" s="60" t="s">
        <v>217</v>
      </c>
      <c r="C15" s="60"/>
      <c r="D15" s="192">
        <f>D7+D14</f>
        <v>39786089</v>
      </c>
      <c r="E15" s="192">
        <f>E7+E14</f>
        <v>-25320</v>
      </c>
      <c r="F15" s="192">
        <f>F7+F14</f>
        <v>216230918</v>
      </c>
      <c r="G15" s="192">
        <f>G7+G14</f>
        <v>76412620</v>
      </c>
      <c r="H15" s="193">
        <f t="shared" si="0"/>
        <v>332404307</v>
      </c>
    </row>
    <row r="16" spans="1:8" ht="15" thickTop="1" x14ac:dyDescent="0.3">
      <c r="A16" s="10" t="s">
        <v>206</v>
      </c>
      <c r="B16" s="10" t="s">
        <v>207</v>
      </c>
      <c r="C16" s="10"/>
      <c r="D16" s="185">
        <v>0</v>
      </c>
      <c r="E16" s="225">
        <v>1050</v>
      </c>
      <c r="F16" s="230">
        <v>0</v>
      </c>
      <c r="G16" s="230">
        <v>-9548661</v>
      </c>
      <c r="H16" s="225">
        <f t="shared" si="0"/>
        <v>-9547611</v>
      </c>
    </row>
    <row r="17" spans="1:8" x14ac:dyDescent="0.3">
      <c r="A17" s="10" t="s">
        <v>208</v>
      </c>
      <c r="B17" t="s">
        <v>209</v>
      </c>
      <c r="C17">
        <v>17</v>
      </c>
      <c r="D17" s="185">
        <v>0</v>
      </c>
      <c r="E17" s="225">
        <v>0</v>
      </c>
      <c r="F17" s="230">
        <v>-8329121</v>
      </c>
      <c r="G17" s="230">
        <v>7409299</v>
      </c>
      <c r="H17" s="225">
        <f t="shared" ref="H17:H22" si="2">SUM(D17:G17)</f>
        <v>-919822</v>
      </c>
    </row>
    <row r="18" spans="1:8" s="331" customFormat="1" x14ac:dyDescent="0.3">
      <c r="A18" s="58" t="s">
        <v>210</v>
      </c>
      <c r="B18" s="58" t="s">
        <v>211</v>
      </c>
      <c r="C18" s="58"/>
      <c r="D18" s="187">
        <v>0</v>
      </c>
      <c r="E18" s="188">
        <v>0</v>
      </c>
      <c r="F18" s="187">
        <v>0</v>
      </c>
      <c r="G18" s="187">
        <v>0</v>
      </c>
      <c r="H18" s="225">
        <f t="shared" si="2"/>
        <v>0</v>
      </c>
    </row>
    <row r="19" spans="1:8" ht="28.8" x14ac:dyDescent="0.3">
      <c r="A19" s="101" t="s">
        <v>108</v>
      </c>
      <c r="B19" s="320" t="s">
        <v>212</v>
      </c>
      <c r="C19" s="320">
        <v>19</v>
      </c>
      <c r="D19" s="185">
        <v>0</v>
      </c>
      <c r="E19" s="184">
        <v>0</v>
      </c>
      <c r="F19" s="185">
        <v>59045</v>
      </c>
      <c r="G19" s="185">
        <v>0</v>
      </c>
      <c r="H19" s="225">
        <f t="shared" si="2"/>
        <v>59045</v>
      </c>
    </row>
    <row r="20" spans="1:8" s="331" customFormat="1" x14ac:dyDescent="0.3">
      <c r="A20" s="58" t="s">
        <v>213</v>
      </c>
      <c r="B20" s="61" t="s">
        <v>214</v>
      </c>
      <c r="C20" s="61"/>
      <c r="D20" s="187">
        <v>0</v>
      </c>
      <c r="E20" s="188">
        <v>0</v>
      </c>
      <c r="F20" s="187">
        <v>59045</v>
      </c>
      <c r="G20" s="187">
        <v>0</v>
      </c>
      <c r="H20" s="188">
        <f t="shared" si="2"/>
        <v>59045</v>
      </c>
    </row>
    <row r="21" spans="1:8" x14ac:dyDescent="0.3">
      <c r="A21" s="10" t="s">
        <v>105</v>
      </c>
      <c r="B21" s="10" t="s">
        <v>99</v>
      </c>
      <c r="C21" s="10"/>
      <c r="D21" s="185">
        <v>0</v>
      </c>
      <c r="E21" s="225">
        <v>0</v>
      </c>
      <c r="F21" s="230">
        <v>0</v>
      </c>
      <c r="G21" s="230">
        <v>11364745</v>
      </c>
      <c r="H21" s="225">
        <f t="shared" si="2"/>
        <v>11364745</v>
      </c>
    </row>
    <row r="22" spans="1:8" s="331" customFormat="1" x14ac:dyDescent="0.3">
      <c r="A22" s="61" t="s">
        <v>201</v>
      </c>
      <c r="B22" s="61" t="s">
        <v>218</v>
      </c>
      <c r="C22" s="61"/>
      <c r="D22" s="189">
        <v>0</v>
      </c>
      <c r="E22" s="190">
        <f>E16+E17+E20+E21</f>
        <v>1050</v>
      </c>
      <c r="F22" s="190">
        <f>F16+F17+F20+F21</f>
        <v>-8270076</v>
      </c>
      <c r="G22" s="190">
        <f>G16+G17+G20+G21</f>
        <v>9225383</v>
      </c>
      <c r="H22" s="188">
        <f t="shared" si="2"/>
        <v>956357</v>
      </c>
    </row>
    <row r="23" spans="1:8" ht="15" thickBot="1" x14ac:dyDescent="0.35">
      <c r="A23" s="60" t="s">
        <v>219</v>
      </c>
      <c r="B23" s="60" t="s">
        <v>220</v>
      </c>
      <c r="C23" s="60"/>
      <c r="D23" s="192">
        <f>D15+D22</f>
        <v>39786089</v>
      </c>
      <c r="E23" s="192">
        <f>E15+E22</f>
        <v>-24270</v>
      </c>
      <c r="F23" s="192">
        <f>F15+F22</f>
        <v>207960842</v>
      </c>
      <c r="G23" s="192">
        <f>G15+G22</f>
        <v>85638003</v>
      </c>
      <c r="H23" s="228">
        <f>SUM(D23:G23)</f>
        <v>333360664</v>
      </c>
    </row>
    <row r="24" spans="1:8" ht="18.600000000000001" thickTop="1" x14ac:dyDescent="0.3">
      <c r="A24" s="47"/>
      <c r="B24" s="47"/>
      <c r="C24" s="47"/>
      <c r="D24" s="6"/>
    </row>
    <row r="25" spans="1:8" x14ac:dyDescent="0.3">
      <c r="A25" s="42"/>
      <c r="B25" s="42"/>
      <c r="C25" s="42"/>
      <c r="D25" s="42"/>
      <c r="E25" s="73"/>
      <c r="F25" s="43"/>
      <c r="G25" s="74"/>
    </row>
    <row r="26" spans="1:8" x14ac:dyDescent="0.3">
      <c r="A26" s="97"/>
      <c r="B26" s="97"/>
      <c r="C26" s="97"/>
      <c r="D26" s="42"/>
      <c r="E26" s="48"/>
      <c r="F26" s="93"/>
      <c r="G26" s="93"/>
    </row>
    <row r="27" spans="1:8" x14ac:dyDescent="0.3">
      <c r="A27" s="97"/>
      <c r="B27" s="97"/>
      <c r="C27" s="97"/>
      <c r="D27" s="97"/>
      <c r="E27" s="73"/>
      <c r="F27" s="93"/>
      <c r="G27" s="93"/>
    </row>
    <row r="28" spans="1:8" x14ac:dyDescent="0.3">
      <c r="A28" s="96"/>
      <c r="B28" s="96"/>
      <c r="C28" s="96"/>
      <c r="D28" s="96"/>
      <c r="E28" s="49"/>
      <c r="F28" s="45"/>
      <c r="G28" s="45"/>
    </row>
    <row r="29" spans="1:8" x14ac:dyDescent="0.3">
      <c r="A29" s="96"/>
      <c r="B29" s="96"/>
      <c r="C29" s="96"/>
      <c r="D29" s="96"/>
      <c r="E29" s="50"/>
      <c r="F29" s="45"/>
      <c r="G29" s="45"/>
    </row>
    <row r="30" spans="1:8" x14ac:dyDescent="0.3">
      <c r="A30" s="96"/>
      <c r="B30" s="96"/>
      <c r="C30" s="96"/>
      <c r="D30" s="96"/>
      <c r="E30" s="44"/>
      <c r="F30" s="93"/>
      <c r="G30" s="45"/>
    </row>
    <row r="31" spans="1:8" x14ac:dyDescent="0.3">
      <c r="A31" s="96"/>
      <c r="B31" s="96"/>
      <c r="C31" s="96"/>
      <c r="D31" s="96"/>
      <c r="E31" s="44"/>
      <c r="F31" s="93"/>
      <c r="G31" s="45"/>
    </row>
    <row r="32" spans="1:8" x14ac:dyDescent="0.3">
      <c r="A32" s="51"/>
      <c r="B32" s="51"/>
      <c r="C32" s="51"/>
      <c r="D32" s="51"/>
      <c r="E32" s="48"/>
      <c r="F32" s="52"/>
      <c r="G32" s="53"/>
    </row>
    <row r="33" spans="1:7" x14ac:dyDescent="0.3">
      <c r="A33" s="51"/>
      <c r="B33" s="51"/>
      <c r="C33" s="51"/>
      <c r="D33" s="51"/>
      <c r="E33" s="48"/>
      <c r="F33" s="52"/>
      <c r="G33" s="53"/>
    </row>
    <row r="34" spans="1:7" x14ac:dyDescent="0.3">
      <c r="A34" s="97"/>
      <c r="B34" s="97"/>
      <c r="C34" s="97"/>
      <c r="D34" s="97"/>
      <c r="E34" s="73"/>
      <c r="F34" s="74"/>
      <c r="G34" s="45"/>
    </row>
    <row r="35" spans="1:7" x14ac:dyDescent="0.3">
      <c r="A35" s="97"/>
      <c r="B35" s="97"/>
      <c r="C35" s="97"/>
      <c r="D35" s="97"/>
      <c r="E35" s="73"/>
      <c r="F35" s="75"/>
      <c r="G35" s="93"/>
    </row>
    <row r="36" spans="1:7" x14ac:dyDescent="0.3">
      <c r="A36" s="96"/>
      <c r="B36" s="96"/>
      <c r="C36" s="96"/>
      <c r="D36" s="96"/>
      <c r="E36" s="44"/>
      <c r="F36" s="93"/>
      <c r="G36" s="45"/>
    </row>
    <row r="37" spans="1:7" x14ac:dyDescent="0.3">
      <c r="A37" s="96"/>
      <c r="B37" s="96"/>
      <c r="C37" s="96"/>
      <c r="D37" s="96"/>
      <c r="E37" s="49"/>
      <c r="F37" s="45"/>
      <c r="G37" s="45"/>
    </row>
    <row r="38" spans="1:7" x14ac:dyDescent="0.3">
      <c r="A38" s="96"/>
      <c r="B38" s="96"/>
      <c r="C38" s="96"/>
      <c r="D38" s="96"/>
      <c r="E38" s="44"/>
      <c r="F38" s="93"/>
      <c r="G38" s="93"/>
    </row>
    <row r="39" spans="1:7" x14ac:dyDescent="0.3">
      <c r="A39" s="96"/>
      <c r="B39" s="96"/>
      <c r="C39" s="96"/>
      <c r="D39" s="96"/>
      <c r="E39" s="44"/>
      <c r="F39" s="45"/>
      <c r="G39" s="45"/>
    </row>
    <row r="40" spans="1:7" x14ac:dyDescent="0.3">
      <c r="A40" s="97"/>
      <c r="B40" s="97"/>
      <c r="C40" s="97"/>
      <c r="D40" s="97"/>
      <c r="E40" s="73"/>
      <c r="F40" s="74"/>
      <c r="G40" s="46"/>
    </row>
    <row r="41" spans="1:7" x14ac:dyDescent="0.3">
      <c r="A41" s="97"/>
      <c r="B41" s="97"/>
      <c r="C41" s="97"/>
      <c r="D41" s="97"/>
      <c r="E41" s="73"/>
      <c r="F41" s="75"/>
      <c r="G41" s="93"/>
    </row>
    <row r="42" spans="1:7" x14ac:dyDescent="0.3">
      <c r="A42" s="96"/>
      <c r="B42" s="96"/>
      <c r="C42" s="96"/>
      <c r="D42" s="96"/>
      <c r="E42" s="44"/>
      <c r="F42" s="93"/>
      <c r="G42" s="45"/>
    </row>
    <row r="43" spans="1:7" x14ac:dyDescent="0.3">
      <c r="A43" s="96"/>
      <c r="B43" s="96"/>
      <c r="C43" s="96"/>
      <c r="D43" s="96"/>
      <c r="E43" s="44"/>
      <c r="F43" s="93"/>
      <c r="G43" s="45"/>
    </row>
    <row r="44" spans="1:7" x14ac:dyDescent="0.3">
      <c r="A44" s="96"/>
      <c r="B44" s="96"/>
      <c r="C44" s="96"/>
      <c r="D44" s="96"/>
      <c r="E44" s="44"/>
      <c r="F44" s="93"/>
      <c r="G44" s="45"/>
    </row>
    <row r="45" spans="1:7" x14ac:dyDescent="0.3">
      <c r="A45" s="96"/>
      <c r="B45" s="96"/>
      <c r="C45" s="96"/>
      <c r="D45" s="96"/>
      <c r="E45" s="44"/>
      <c r="F45" s="93"/>
      <c r="G45" s="45"/>
    </row>
    <row r="46" spans="1:7" x14ac:dyDescent="0.3">
      <c r="A46" s="96"/>
      <c r="B46" s="96"/>
      <c r="C46" s="96"/>
      <c r="D46" s="96"/>
      <c r="E46" s="44"/>
      <c r="F46" s="93"/>
      <c r="G46" s="45"/>
    </row>
    <row r="47" spans="1:7" x14ac:dyDescent="0.3">
      <c r="A47" s="96"/>
      <c r="B47" s="96"/>
      <c r="C47" s="96"/>
      <c r="D47" s="96"/>
      <c r="E47" s="49"/>
      <c r="F47" s="45"/>
      <c r="G47" s="45"/>
    </row>
    <row r="48" spans="1:7" x14ac:dyDescent="0.3">
      <c r="A48" s="96"/>
      <c r="B48" s="96"/>
      <c r="C48" s="96"/>
      <c r="D48" s="96"/>
      <c r="E48" s="44"/>
      <c r="F48" s="45"/>
      <c r="G48" s="45"/>
    </row>
    <row r="49" spans="1:7" x14ac:dyDescent="0.3">
      <c r="A49" s="97"/>
      <c r="B49" s="97"/>
      <c r="C49" s="97"/>
      <c r="D49" s="97"/>
      <c r="E49" s="73"/>
      <c r="F49" s="74"/>
      <c r="G49" s="46"/>
    </row>
    <row r="50" spans="1:7" x14ac:dyDescent="0.3">
      <c r="A50" s="97"/>
      <c r="B50" s="97"/>
      <c r="C50" s="97"/>
      <c r="D50" s="97"/>
      <c r="E50" s="73"/>
      <c r="F50" s="74"/>
      <c r="G50" s="46"/>
    </row>
  </sheetData>
  <pageMargins left="0.7" right="0.7" top="0.75" bottom="0.75" header="0.3" footer="0.3"/>
  <pageSetup paperSize="9" orientation="portrait" r:id="rId1"/>
  <ignoredErrors>
    <ignoredError sqref="H9 H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zoomScale="85" zoomScaleNormal="85" workbookViewId="0"/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6" ht="18" x14ac:dyDescent="0.3">
      <c r="A2" s="6" t="s">
        <v>221</v>
      </c>
      <c r="B2" s="6" t="s">
        <v>222</v>
      </c>
    </row>
    <row r="3" spans="1:6" ht="28.8" x14ac:dyDescent="0.3">
      <c r="A3" s="28"/>
      <c r="B3" s="28"/>
      <c r="C3" s="8" t="s">
        <v>223</v>
      </c>
      <c r="D3" s="139" t="s">
        <v>75</v>
      </c>
      <c r="E3" s="139">
        <v>2021</v>
      </c>
      <c r="F3" s="74"/>
    </row>
    <row r="4" spans="1:6" x14ac:dyDescent="0.3">
      <c r="A4" s="64" t="s">
        <v>224</v>
      </c>
      <c r="B4" s="72" t="s">
        <v>225</v>
      </c>
      <c r="C4" s="30"/>
      <c r="D4" s="32" t="s">
        <v>103</v>
      </c>
      <c r="E4" s="32" t="s">
        <v>103</v>
      </c>
      <c r="F4" s="93"/>
    </row>
    <row r="5" spans="1:6" x14ac:dyDescent="0.3">
      <c r="A5" s="102" t="s">
        <v>226</v>
      </c>
      <c r="B5" s="102" t="s">
        <v>227</v>
      </c>
      <c r="C5" s="65"/>
      <c r="D5" s="287">
        <f>13751910</f>
        <v>13751910</v>
      </c>
      <c r="E5" s="181">
        <f>15473372</f>
        <v>15473372</v>
      </c>
      <c r="F5" s="93"/>
    </row>
    <row r="6" spans="1:6" x14ac:dyDescent="0.3">
      <c r="A6" s="66" t="s">
        <v>228</v>
      </c>
      <c r="B6" s="66" t="s">
        <v>229</v>
      </c>
      <c r="C6" s="26"/>
      <c r="D6" s="232"/>
      <c r="E6" s="232"/>
      <c r="F6" s="45"/>
    </row>
    <row r="7" spans="1:6" x14ac:dyDescent="0.3">
      <c r="A7" s="101" t="s">
        <v>230</v>
      </c>
      <c r="B7" s="321" t="s">
        <v>231</v>
      </c>
      <c r="C7" s="215">
        <v>9</v>
      </c>
      <c r="D7" s="225">
        <v>17123684</v>
      </c>
      <c r="E7" s="225">
        <v>17043338</v>
      </c>
      <c r="F7" s="45"/>
    </row>
    <row r="8" spans="1:6" x14ac:dyDescent="0.3">
      <c r="A8" s="101" t="s">
        <v>232</v>
      </c>
      <c r="B8" s="321" t="s">
        <v>233</v>
      </c>
      <c r="C8" s="35">
        <v>12</v>
      </c>
      <c r="D8" s="225">
        <v>26251</v>
      </c>
      <c r="E8" s="225">
        <v>93452</v>
      </c>
      <c r="F8" s="45"/>
    </row>
    <row r="9" spans="1:6" x14ac:dyDescent="0.3">
      <c r="A9" s="101" t="s">
        <v>234</v>
      </c>
      <c r="B9" s="321" t="s">
        <v>235</v>
      </c>
      <c r="C9" s="35">
        <v>8</v>
      </c>
      <c r="D9" s="225">
        <v>708597</v>
      </c>
      <c r="E9" s="225">
        <v>668959</v>
      </c>
      <c r="F9" s="45"/>
    </row>
    <row r="10" spans="1:6" x14ac:dyDescent="0.3">
      <c r="A10" s="321" t="s">
        <v>236</v>
      </c>
      <c r="B10" s="321" t="s">
        <v>237</v>
      </c>
      <c r="C10" s="26"/>
      <c r="D10" s="225">
        <v>-34135</v>
      </c>
      <c r="E10" s="225">
        <v>580740</v>
      </c>
      <c r="F10" s="45"/>
    </row>
    <row r="11" spans="1:6" x14ac:dyDescent="0.3">
      <c r="A11" s="101" t="s">
        <v>238</v>
      </c>
      <c r="B11" s="321" t="s">
        <v>239</v>
      </c>
      <c r="C11" s="35">
        <v>19</v>
      </c>
      <c r="D11" s="225">
        <v>-22367</v>
      </c>
      <c r="E11" s="225">
        <v>345641</v>
      </c>
      <c r="F11" s="93"/>
    </row>
    <row r="12" spans="1:6" x14ac:dyDescent="0.3">
      <c r="A12" s="332" t="s">
        <v>240</v>
      </c>
      <c r="B12" s="321" t="s">
        <v>241</v>
      </c>
      <c r="C12" s="35">
        <v>3</v>
      </c>
      <c r="D12" s="225">
        <v>-614520</v>
      </c>
      <c r="E12" s="225">
        <v>-383814</v>
      </c>
      <c r="F12" s="93"/>
    </row>
    <row r="13" spans="1:6" x14ac:dyDescent="0.3">
      <c r="A13" s="101" t="s">
        <v>242</v>
      </c>
      <c r="B13" s="321" t="s">
        <v>243</v>
      </c>
      <c r="C13" s="26"/>
      <c r="D13" s="225">
        <v>609927</v>
      </c>
      <c r="E13" s="225">
        <v>284845</v>
      </c>
      <c r="F13" s="45"/>
    </row>
    <row r="14" spans="1:6" x14ac:dyDescent="0.3">
      <c r="A14" s="66" t="s">
        <v>244</v>
      </c>
      <c r="B14" s="66" t="s">
        <v>245</v>
      </c>
      <c r="C14" s="26"/>
      <c r="D14" s="233"/>
      <c r="E14" s="233"/>
      <c r="F14" s="45"/>
    </row>
    <row r="15" spans="1:6" ht="44.4" customHeight="1" x14ac:dyDescent="0.3">
      <c r="A15" s="321" t="s">
        <v>246</v>
      </c>
      <c r="B15" s="321" t="s">
        <v>247</v>
      </c>
      <c r="C15" s="26"/>
      <c r="D15" s="225">
        <v>1083048</v>
      </c>
      <c r="E15" s="225">
        <v>-6756589</v>
      </c>
      <c r="F15" s="45"/>
    </row>
    <row r="16" spans="1:6" x14ac:dyDescent="0.3">
      <c r="A16" s="321" t="s">
        <v>248</v>
      </c>
      <c r="B16" s="321" t="s">
        <v>249</v>
      </c>
      <c r="C16" s="26"/>
      <c r="D16" s="225">
        <f>-1093782+29386</f>
        <v>-1064396</v>
      </c>
      <c r="E16" s="225">
        <f>424515-30051</f>
        <v>394464</v>
      </c>
      <c r="F16" s="45"/>
    </row>
    <row r="17" spans="1:6" x14ac:dyDescent="0.3">
      <c r="A17" s="322"/>
      <c r="B17" s="322"/>
      <c r="C17" s="30"/>
      <c r="D17" s="229"/>
      <c r="E17" s="229"/>
      <c r="F17" s="45"/>
    </row>
    <row r="18" spans="1:6" ht="55.2" customHeight="1" x14ac:dyDescent="0.3">
      <c r="A18" s="322" t="s">
        <v>250</v>
      </c>
      <c r="B18" s="322" t="s">
        <v>251</v>
      </c>
      <c r="C18" s="30"/>
      <c r="D18" s="229">
        <v>3036874</v>
      </c>
      <c r="E18" s="229">
        <v>2402154</v>
      </c>
      <c r="F18" s="45"/>
    </row>
    <row r="19" spans="1:6" x14ac:dyDescent="0.3">
      <c r="A19" s="67" t="s">
        <v>252</v>
      </c>
      <c r="B19" s="67" t="s">
        <v>253</v>
      </c>
      <c r="C19" s="68"/>
      <c r="D19" s="234">
        <v>-2387165</v>
      </c>
      <c r="E19" s="234">
        <v>-2256640</v>
      </c>
      <c r="F19" s="46"/>
    </row>
    <row r="20" spans="1:6" x14ac:dyDescent="0.3">
      <c r="A20" s="102" t="s">
        <v>254</v>
      </c>
      <c r="B20" s="102" t="s">
        <v>255</v>
      </c>
      <c r="C20" s="65"/>
      <c r="D20" s="231">
        <f>SUM(D7:D19)+D5</f>
        <v>32217708</v>
      </c>
      <c r="E20" s="231">
        <f>SUM(E7:E19)+E5</f>
        <v>27889922</v>
      </c>
    </row>
    <row r="21" spans="1:6" x14ac:dyDescent="0.3">
      <c r="A21" s="33" t="s">
        <v>256</v>
      </c>
      <c r="B21" s="33" t="s">
        <v>257</v>
      </c>
      <c r="C21" s="26"/>
      <c r="D21" s="233"/>
      <c r="E21" s="233"/>
    </row>
    <row r="22" spans="1:6" x14ac:dyDescent="0.3">
      <c r="A22" s="101" t="s">
        <v>258</v>
      </c>
      <c r="B22" s="101" t="s">
        <v>259</v>
      </c>
      <c r="C22" s="215">
        <v>9</v>
      </c>
      <c r="D22" s="225">
        <v>-16873561</v>
      </c>
      <c r="E22" s="225">
        <v>-26777566</v>
      </c>
      <c r="F22" s="74"/>
    </row>
    <row r="23" spans="1:6" x14ac:dyDescent="0.3">
      <c r="A23" s="101" t="s">
        <v>260</v>
      </c>
      <c r="B23" s="101" t="s">
        <v>261</v>
      </c>
      <c r="C23" s="35">
        <v>8</v>
      </c>
      <c r="D23" s="225">
        <v>-926543</v>
      </c>
      <c r="E23" s="225">
        <v>-850614</v>
      </c>
      <c r="F23" s="93"/>
    </row>
    <row r="24" spans="1:6" ht="28.8" x14ac:dyDescent="0.3">
      <c r="A24" s="101" t="s">
        <v>262</v>
      </c>
      <c r="B24" s="101" t="s">
        <v>263</v>
      </c>
      <c r="C24" s="26"/>
      <c r="D24" s="225">
        <v>35866</v>
      </c>
      <c r="E24" s="225">
        <v>70490</v>
      </c>
      <c r="F24" s="93"/>
    </row>
    <row r="25" spans="1:6" ht="14.4" customHeight="1" x14ac:dyDescent="0.3">
      <c r="A25" s="67" t="s">
        <v>264</v>
      </c>
      <c r="B25" s="67" t="s">
        <v>265</v>
      </c>
      <c r="C25" s="69">
        <v>18</v>
      </c>
      <c r="D25" s="234">
        <v>7643940</v>
      </c>
      <c r="E25" s="234">
        <v>7817508</v>
      </c>
      <c r="F25" s="53"/>
    </row>
    <row r="26" spans="1:6" x14ac:dyDescent="0.3">
      <c r="A26" s="102" t="s">
        <v>266</v>
      </c>
      <c r="B26" s="102" t="s">
        <v>267</v>
      </c>
      <c r="C26" s="65"/>
      <c r="D26" s="231">
        <f>SUM(D22:D25)</f>
        <v>-10120298</v>
      </c>
      <c r="E26" s="231">
        <f>SUM(E22:E25)</f>
        <v>-19740182</v>
      </c>
      <c r="F26" s="45"/>
    </row>
    <row r="27" spans="1:6" x14ac:dyDescent="0.3">
      <c r="A27" s="33" t="s">
        <v>268</v>
      </c>
      <c r="B27" s="33" t="s">
        <v>269</v>
      </c>
      <c r="C27" s="26"/>
      <c r="D27" s="233"/>
      <c r="E27" s="233"/>
      <c r="F27" s="45"/>
    </row>
    <row r="28" spans="1:6" x14ac:dyDescent="0.3">
      <c r="A28" s="14" t="s">
        <v>270</v>
      </c>
      <c r="B28" s="14" t="s">
        <v>271</v>
      </c>
      <c r="C28" s="30">
        <v>7</v>
      </c>
      <c r="D28" s="229">
        <v>-563790</v>
      </c>
      <c r="E28" s="229">
        <v>-224627</v>
      </c>
      <c r="F28" s="45"/>
    </row>
    <row r="29" spans="1:6" ht="13.95" customHeight="1" x14ac:dyDescent="0.3">
      <c r="A29" s="67" t="s">
        <v>272</v>
      </c>
      <c r="B29" s="67" t="s">
        <v>273</v>
      </c>
      <c r="C29" s="68">
        <v>20</v>
      </c>
      <c r="D29" s="234">
        <v>20000000</v>
      </c>
      <c r="E29" s="234">
        <v>84949950</v>
      </c>
      <c r="F29" s="45"/>
    </row>
    <row r="30" spans="1:6" x14ac:dyDescent="0.3">
      <c r="A30" s="67" t="s">
        <v>274</v>
      </c>
      <c r="B30" s="67" t="s">
        <v>275</v>
      </c>
      <c r="C30" s="69">
        <v>20</v>
      </c>
      <c r="D30" s="234">
        <v>-35688383</v>
      </c>
      <c r="E30" s="234">
        <v>-8769097</v>
      </c>
      <c r="F30" s="53"/>
    </row>
    <row r="31" spans="1:6" x14ac:dyDescent="0.3">
      <c r="A31" s="67" t="s">
        <v>276</v>
      </c>
      <c r="B31" s="67" t="s">
        <v>277</v>
      </c>
      <c r="C31" s="69">
        <v>12</v>
      </c>
      <c r="D31" s="234">
        <v>-40217</v>
      </c>
      <c r="E31" s="234">
        <v>-110560</v>
      </c>
      <c r="F31" s="45"/>
    </row>
    <row r="32" spans="1:6" x14ac:dyDescent="0.3">
      <c r="A32" s="67" t="s">
        <v>278</v>
      </c>
      <c r="B32" s="67" t="s">
        <v>279</v>
      </c>
      <c r="C32" s="68">
        <v>25</v>
      </c>
      <c r="D32" s="234">
        <v>-9514014</v>
      </c>
      <c r="E32" s="234">
        <v>-84483032</v>
      </c>
      <c r="F32" s="93"/>
    </row>
    <row r="33" spans="1:6" x14ac:dyDescent="0.3">
      <c r="A33" s="102" t="s">
        <v>280</v>
      </c>
      <c r="B33" s="102" t="s">
        <v>281</v>
      </c>
      <c r="C33" s="65"/>
      <c r="D33" s="231">
        <f>SUM(D28:D32)</f>
        <v>-25806404</v>
      </c>
      <c r="E33" s="231">
        <f>SUM(E28:E32)</f>
        <v>-8637366</v>
      </c>
      <c r="F33" s="45"/>
    </row>
    <row r="34" spans="1:6" x14ac:dyDescent="0.3">
      <c r="A34" s="33" t="s">
        <v>282</v>
      </c>
      <c r="B34" s="33" t="s">
        <v>283</v>
      </c>
      <c r="C34" s="40"/>
      <c r="D34" s="235">
        <f>D20+D26+D33</f>
        <v>-3708994</v>
      </c>
      <c r="E34" s="235">
        <f>E20+E26+E33</f>
        <v>-487626</v>
      </c>
      <c r="F34" s="45"/>
    </row>
    <row r="35" spans="1:6" ht="28.8" x14ac:dyDescent="0.3">
      <c r="A35" s="29" t="s">
        <v>284</v>
      </c>
      <c r="B35" s="29" t="s">
        <v>285</v>
      </c>
      <c r="C35" s="39"/>
      <c r="D35" s="236">
        <f>E36</f>
        <v>14676110</v>
      </c>
      <c r="E35" s="236">
        <v>15163736</v>
      </c>
      <c r="F35" s="93"/>
    </row>
    <row r="36" spans="1:6" ht="29.4" thickBot="1" x14ac:dyDescent="0.35">
      <c r="A36" s="70" t="s">
        <v>286</v>
      </c>
      <c r="B36" s="70" t="s">
        <v>287</v>
      </c>
      <c r="C36" s="71"/>
      <c r="D36" s="237">
        <f>D35+D34</f>
        <v>10967116</v>
      </c>
      <c r="E36" s="237">
        <f>E35+E34</f>
        <v>14676110</v>
      </c>
      <c r="F36" s="45"/>
    </row>
    <row r="37" spans="1:6" ht="15" thickTop="1" x14ac:dyDescent="0.3">
      <c r="A37" s="97"/>
      <c r="B37" s="97"/>
      <c r="C37" s="97"/>
      <c r="D37" s="73"/>
      <c r="E37" s="74"/>
      <c r="F37" s="46"/>
    </row>
    <row r="38" spans="1:6" x14ac:dyDescent="0.3">
      <c r="A38" s="97"/>
      <c r="B38" s="97"/>
      <c r="C38" s="97"/>
      <c r="D38" s="73"/>
      <c r="E38" s="75"/>
      <c r="F38" s="93"/>
    </row>
    <row r="39" spans="1:6" x14ac:dyDescent="0.3">
      <c r="A39" s="96"/>
      <c r="B39" s="96"/>
      <c r="C39" s="96"/>
      <c r="D39" s="44"/>
      <c r="E39" s="93"/>
      <c r="F39" s="45"/>
    </row>
    <row r="40" spans="1:6" x14ac:dyDescent="0.3">
      <c r="A40" s="96"/>
      <c r="B40" s="96"/>
      <c r="C40" s="96"/>
      <c r="D40" s="44"/>
      <c r="E40" s="93"/>
      <c r="F40" s="45"/>
    </row>
    <row r="41" spans="1:6" x14ac:dyDescent="0.3">
      <c r="A41" s="96"/>
      <c r="B41" s="96"/>
      <c r="C41" s="96"/>
      <c r="D41" s="44"/>
      <c r="E41" s="93"/>
      <c r="F41" s="45"/>
    </row>
    <row r="42" spans="1:6" x14ac:dyDescent="0.3">
      <c r="A42" s="96"/>
      <c r="B42" s="96"/>
      <c r="C42" s="96"/>
      <c r="D42" s="44"/>
      <c r="E42" s="93"/>
      <c r="F42" s="45"/>
    </row>
    <row r="43" spans="1:6" x14ac:dyDescent="0.3">
      <c r="A43" s="96"/>
      <c r="B43" s="96"/>
      <c r="C43" s="96"/>
      <c r="D43" s="44"/>
      <c r="E43" s="93"/>
      <c r="F43" s="45"/>
    </row>
    <row r="44" spans="1:6" x14ac:dyDescent="0.3">
      <c r="A44" s="96"/>
      <c r="B44" s="96"/>
      <c r="C44" s="96"/>
      <c r="D44" s="49"/>
      <c r="E44" s="45"/>
      <c r="F44" s="45"/>
    </row>
    <row r="45" spans="1:6" x14ac:dyDescent="0.3">
      <c r="A45" s="96"/>
      <c r="B45" s="96"/>
      <c r="C45" s="96"/>
      <c r="D45" s="44"/>
      <c r="E45" s="45"/>
      <c r="F45" s="45"/>
    </row>
    <row r="46" spans="1:6" x14ac:dyDescent="0.3">
      <c r="A46" s="97"/>
      <c r="B46" s="97"/>
      <c r="C46" s="97"/>
      <c r="D46" s="73"/>
      <c r="E46" s="74"/>
      <c r="F46" s="46"/>
    </row>
    <row r="47" spans="1:6" x14ac:dyDescent="0.3">
      <c r="A47" s="97"/>
      <c r="B47" s="97"/>
      <c r="C47" s="97"/>
      <c r="D47" s="73"/>
      <c r="E47" s="74"/>
      <c r="F47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zoomScale="85" zoomScaleNormal="85" workbookViewId="0"/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402" customFormat="1" ht="55.95" customHeight="1" x14ac:dyDescent="0.3">
      <c r="A1" s="403" t="str">
        <f>'Peļņas vai zaudējumu pārskats'!A1</f>
        <v>AS "CONEXUS BALTIC GRID" 2022.GADA PĀRSKATS</v>
      </c>
      <c r="B1" s="403" t="str">
        <f>'Peļņas vai zaudējumu pārskats'!B1</f>
        <v>AS "CONEXUS BALTIC GRID" ANNUAL REPORT FOR 2022</v>
      </c>
    </row>
    <row r="2" spans="1:6" x14ac:dyDescent="0.3">
      <c r="A2" s="458" t="s">
        <v>288</v>
      </c>
      <c r="B2" s="458" t="s">
        <v>289</v>
      </c>
    </row>
    <row r="3" spans="1:6" x14ac:dyDescent="0.3">
      <c r="A3" s="450" t="s">
        <v>290</v>
      </c>
      <c r="B3" s="450" t="s">
        <v>291</v>
      </c>
    </row>
    <row r="4" spans="1:6" ht="57.6" x14ac:dyDescent="0.3">
      <c r="A4" s="459"/>
      <c r="B4" s="459"/>
      <c r="C4" s="460" t="s">
        <v>292</v>
      </c>
      <c r="D4" s="460" t="s">
        <v>293</v>
      </c>
      <c r="E4" s="460" t="s">
        <v>294</v>
      </c>
      <c r="F4" s="460" t="s">
        <v>295</v>
      </c>
    </row>
    <row r="5" spans="1:6" x14ac:dyDescent="0.3">
      <c r="A5" s="461"/>
      <c r="B5" s="462"/>
      <c r="C5" s="463" t="s">
        <v>103</v>
      </c>
      <c r="D5" s="463" t="s">
        <v>103</v>
      </c>
      <c r="E5" s="463" t="s">
        <v>103</v>
      </c>
      <c r="F5" s="463" t="s">
        <v>103</v>
      </c>
    </row>
    <row r="6" spans="1:6" x14ac:dyDescent="0.3">
      <c r="A6" s="462" t="s">
        <v>296</v>
      </c>
      <c r="B6" s="464" t="s">
        <v>78</v>
      </c>
      <c r="C6" s="465">
        <v>26259950</v>
      </c>
      <c r="D6" s="465">
        <v>28871449</v>
      </c>
      <c r="E6" s="465">
        <v>55131399</v>
      </c>
      <c r="F6" s="465">
        <f t="shared" ref="F6:F14" si="0">C6+D6-E6</f>
        <v>0</v>
      </c>
    </row>
    <row r="7" spans="1:6" x14ac:dyDescent="0.3">
      <c r="A7" s="462" t="s">
        <v>297</v>
      </c>
      <c r="B7" s="462" t="s">
        <v>80</v>
      </c>
      <c r="C7" s="466">
        <v>275959</v>
      </c>
      <c r="D7" s="466">
        <v>605808</v>
      </c>
      <c r="E7" s="467">
        <v>881767</v>
      </c>
      <c r="F7" s="465">
        <f t="shared" si="0"/>
        <v>0</v>
      </c>
    </row>
    <row r="8" spans="1:6" x14ac:dyDescent="0.3">
      <c r="A8" s="462" t="s">
        <v>298</v>
      </c>
      <c r="B8" s="464" t="s">
        <v>82</v>
      </c>
      <c r="C8" s="466">
        <v>-3651234</v>
      </c>
      <c r="D8" s="466">
        <v>-3674891</v>
      </c>
      <c r="E8" s="467">
        <v>-7326125</v>
      </c>
      <c r="F8" s="465">
        <f t="shared" si="0"/>
        <v>0</v>
      </c>
    </row>
    <row r="9" spans="1:6" x14ac:dyDescent="0.3">
      <c r="A9" s="462" t="s">
        <v>299</v>
      </c>
      <c r="B9" s="464" t="s">
        <v>84</v>
      </c>
      <c r="C9" s="466">
        <v>-8076816</v>
      </c>
      <c r="D9" s="466">
        <v>-5757389</v>
      </c>
      <c r="E9" s="467">
        <v>-13834205</v>
      </c>
      <c r="F9" s="465">
        <f t="shared" si="0"/>
        <v>0</v>
      </c>
    </row>
    <row r="10" spans="1:6" x14ac:dyDescent="0.3">
      <c r="A10" s="462" t="s">
        <v>300</v>
      </c>
      <c r="B10" s="464" t="s">
        <v>86</v>
      </c>
      <c r="C10" s="466">
        <v>-1763143</v>
      </c>
      <c r="D10" s="466">
        <v>-875155</v>
      </c>
      <c r="E10" s="467">
        <v>-2638298</v>
      </c>
      <c r="F10" s="465">
        <f t="shared" si="0"/>
        <v>0</v>
      </c>
    </row>
    <row r="11" spans="1:6" ht="28.8" x14ac:dyDescent="0.3">
      <c r="A11" s="462" t="s">
        <v>301</v>
      </c>
      <c r="B11" s="464" t="s">
        <v>302</v>
      </c>
      <c r="C11" s="466">
        <v>-10099447</v>
      </c>
      <c r="D11" s="466">
        <v>-7759085</v>
      </c>
      <c r="E11" s="465">
        <v>-17858532</v>
      </c>
      <c r="F11" s="465">
        <f t="shared" si="0"/>
        <v>0</v>
      </c>
    </row>
    <row r="12" spans="1:6" x14ac:dyDescent="0.3">
      <c r="A12" s="462" t="s">
        <v>303</v>
      </c>
      <c r="B12" s="464" t="s">
        <v>93</v>
      </c>
      <c r="C12" s="466">
        <v>-382773</v>
      </c>
      <c r="D12" s="466">
        <v>-221323</v>
      </c>
      <c r="E12" s="465">
        <v>-604096</v>
      </c>
      <c r="F12" s="465">
        <f t="shared" si="0"/>
        <v>0</v>
      </c>
    </row>
    <row r="13" spans="1:6" x14ac:dyDescent="0.3">
      <c r="A13" s="462" t="s">
        <v>304</v>
      </c>
      <c r="B13" s="464" t="s">
        <v>97</v>
      </c>
      <c r="C13" s="465">
        <v>-1500333</v>
      </c>
      <c r="D13" s="465">
        <v>-886832</v>
      </c>
      <c r="E13" s="465">
        <v>-2387165</v>
      </c>
      <c r="F13" s="465">
        <f t="shared" si="0"/>
        <v>0</v>
      </c>
    </row>
    <row r="14" spans="1:6" ht="15" thickBot="1" x14ac:dyDescent="0.35">
      <c r="A14" s="468" t="s">
        <v>105</v>
      </c>
      <c r="B14" s="469" t="s">
        <v>305</v>
      </c>
      <c r="C14" s="470">
        <v>1062163</v>
      </c>
      <c r="D14" s="470">
        <v>10302582</v>
      </c>
      <c r="E14" s="470">
        <v>11364745</v>
      </c>
      <c r="F14" s="470">
        <f t="shared" si="0"/>
        <v>0</v>
      </c>
    </row>
    <row r="15" spans="1:6" ht="15" thickTop="1" x14ac:dyDescent="0.3"/>
    <row r="16" spans="1:6" x14ac:dyDescent="0.3">
      <c r="A16" s="450" t="s">
        <v>306</v>
      </c>
      <c r="B16" s="450" t="s">
        <v>307</v>
      </c>
      <c r="C16" s="471"/>
      <c r="D16" s="471"/>
      <c r="E16" s="471"/>
      <c r="F16" s="471"/>
    </row>
    <row r="17" spans="1:6" ht="57.6" x14ac:dyDescent="0.3">
      <c r="A17" s="459"/>
      <c r="B17" s="459"/>
      <c r="C17" s="460" t="s">
        <v>292</v>
      </c>
      <c r="D17" s="460" t="s">
        <v>293</v>
      </c>
      <c r="E17" s="460" t="s">
        <v>294</v>
      </c>
      <c r="F17" s="460" t="s">
        <v>295</v>
      </c>
    </row>
    <row r="18" spans="1:6" x14ac:dyDescent="0.3">
      <c r="A18" s="461"/>
      <c r="B18" s="462"/>
      <c r="C18" s="463" t="s">
        <v>103</v>
      </c>
      <c r="D18" s="463" t="s">
        <v>103</v>
      </c>
      <c r="E18" s="463" t="s">
        <v>103</v>
      </c>
      <c r="F18" s="463" t="s">
        <v>103</v>
      </c>
    </row>
    <row r="19" spans="1:6" x14ac:dyDescent="0.3">
      <c r="A19" s="462" t="s">
        <v>296</v>
      </c>
      <c r="B19" s="464" t="s">
        <v>78</v>
      </c>
      <c r="C19" s="465">
        <v>32914919</v>
      </c>
      <c r="D19" s="465">
        <v>23996365</v>
      </c>
      <c r="E19" s="465">
        <v>56911284</v>
      </c>
      <c r="F19" s="465">
        <f t="shared" ref="F19:F27" si="1">C19+D19-E19</f>
        <v>0</v>
      </c>
    </row>
    <row r="20" spans="1:6" x14ac:dyDescent="0.3">
      <c r="A20" s="462" t="s">
        <v>297</v>
      </c>
      <c r="B20" s="462" t="s">
        <v>80</v>
      </c>
      <c r="C20" s="466">
        <v>202412</v>
      </c>
      <c r="D20" s="466">
        <v>435881</v>
      </c>
      <c r="E20" s="465">
        <v>638293</v>
      </c>
      <c r="F20" s="465">
        <f t="shared" si="1"/>
        <v>0</v>
      </c>
    </row>
    <row r="21" spans="1:6" x14ac:dyDescent="0.3">
      <c r="A21" s="462" t="s">
        <v>298</v>
      </c>
      <c r="B21" s="464" t="s">
        <v>82</v>
      </c>
      <c r="C21" s="466">
        <v>-4780854</v>
      </c>
      <c r="D21" s="466">
        <v>-3317857</v>
      </c>
      <c r="E21" s="465">
        <v>-8098711</v>
      </c>
      <c r="F21" s="465">
        <f t="shared" si="1"/>
        <v>0</v>
      </c>
    </row>
    <row r="22" spans="1:6" x14ac:dyDescent="0.3">
      <c r="A22" s="462" t="s">
        <v>299</v>
      </c>
      <c r="B22" s="464" t="s">
        <v>84</v>
      </c>
      <c r="C22" s="466">
        <v>-7255739</v>
      </c>
      <c r="D22" s="466">
        <v>-4928219</v>
      </c>
      <c r="E22" s="465">
        <v>-12183958</v>
      </c>
      <c r="F22" s="465">
        <f t="shared" si="1"/>
        <v>0</v>
      </c>
    </row>
    <row r="23" spans="1:6" x14ac:dyDescent="0.3">
      <c r="A23" s="462" t="s">
        <v>300</v>
      </c>
      <c r="B23" s="464" t="s">
        <v>86</v>
      </c>
      <c r="C23" s="466">
        <v>-2293658</v>
      </c>
      <c r="D23" s="466">
        <v>-1408072</v>
      </c>
      <c r="E23" s="465">
        <v>-3701730</v>
      </c>
      <c r="F23" s="465">
        <f t="shared" si="1"/>
        <v>0</v>
      </c>
    </row>
    <row r="24" spans="1:6" ht="28.8" x14ac:dyDescent="0.3">
      <c r="A24" s="462" t="s">
        <v>301</v>
      </c>
      <c r="B24" s="464" t="s">
        <v>302</v>
      </c>
      <c r="C24" s="466">
        <v>-10320671</v>
      </c>
      <c r="D24" s="466">
        <v>-7485078</v>
      </c>
      <c r="E24" s="465">
        <v>-17805749</v>
      </c>
      <c r="F24" s="465">
        <f t="shared" si="1"/>
        <v>0</v>
      </c>
    </row>
    <row r="25" spans="1:6" x14ac:dyDescent="0.3">
      <c r="A25" s="462" t="s">
        <v>303</v>
      </c>
      <c r="B25" s="464" t="s">
        <v>93</v>
      </c>
      <c r="C25" s="466">
        <v>-179362</v>
      </c>
      <c r="D25" s="466">
        <v>-106695</v>
      </c>
      <c r="E25" s="465">
        <v>-286057</v>
      </c>
      <c r="F25" s="465">
        <f t="shared" si="1"/>
        <v>0</v>
      </c>
    </row>
    <row r="26" spans="1:6" x14ac:dyDescent="0.3">
      <c r="A26" s="462" t="s">
        <v>304</v>
      </c>
      <c r="B26" s="464" t="s">
        <v>97</v>
      </c>
      <c r="C26" s="465">
        <v>-1418298</v>
      </c>
      <c r="D26" s="465">
        <v>-838342</v>
      </c>
      <c r="E26" s="465">
        <v>-2256640</v>
      </c>
      <c r="F26" s="465">
        <f t="shared" si="1"/>
        <v>0</v>
      </c>
    </row>
    <row r="27" spans="1:6" ht="15" thickBot="1" x14ac:dyDescent="0.35">
      <c r="A27" s="468" t="s">
        <v>105</v>
      </c>
      <c r="B27" s="469" t="s">
        <v>305</v>
      </c>
      <c r="C27" s="470">
        <v>6868749</v>
      </c>
      <c r="D27" s="470">
        <v>6347983</v>
      </c>
      <c r="E27" s="470">
        <v>13216732</v>
      </c>
      <c r="F27" s="470">
        <f t="shared" si="1"/>
        <v>0</v>
      </c>
    </row>
    <row r="28" spans="1:6" ht="15" thickTop="1" x14ac:dyDescent="0.3"/>
    <row r="29" spans="1:6" ht="28.8" x14ac:dyDescent="0.3">
      <c r="A29" s="450" t="s">
        <v>308</v>
      </c>
      <c r="B29" s="450" t="s">
        <v>725</v>
      </c>
      <c r="C29" s="472"/>
      <c r="D29" s="472"/>
      <c r="E29" s="472"/>
      <c r="F29" s="472"/>
    </row>
    <row r="30" spans="1:6" ht="57.6" x14ac:dyDescent="0.3">
      <c r="A30" s="459"/>
      <c r="B30" s="459"/>
      <c r="C30" s="460" t="s">
        <v>292</v>
      </c>
      <c r="D30" s="460" t="s">
        <v>293</v>
      </c>
      <c r="E30" s="460" t="s">
        <v>294</v>
      </c>
      <c r="F30" s="460" t="s">
        <v>295</v>
      </c>
    </row>
    <row r="31" spans="1:6" x14ac:dyDescent="0.3">
      <c r="A31" s="461"/>
      <c r="B31" s="462"/>
      <c r="C31" s="463" t="s">
        <v>103</v>
      </c>
      <c r="D31" s="463" t="s">
        <v>103</v>
      </c>
      <c r="E31" s="463" t="s">
        <v>103</v>
      </c>
      <c r="F31" s="463" t="s">
        <v>103</v>
      </c>
    </row>
    <row r="32" spans="1:6" x14ac:dyDescent="0.3">
      <c r="A32" s="464" t="s">
        <v>309</v>
      </c>
      <c r="B32" s="464" t="s">
        <v>310</v>
      </c>
      <c r="C32" s="465">
        <v>238760565</v>
      </c>
      <c r="D32" s="465">
        <v>225048730</v>
      </c>
      <c r="E32" s="465">
        <v>463809295</v>
      </c>
      <c r="F32" s="465">
        <f>C32+D32-E32</f>
        <v>0</v>
      </c>
    </row>
    <row r="33" spans="1:6" ht="29.4" thickBot="1" x14ac:dyDescent="0.35">
      <c r="A33" s="451" t="s">
        <v>311</v>
      </c>
      <c r="B33" s="473" t="s">
        <v>312</v>
      </c>
      <c r="C33" s="474">
        <v>5452438</v>
      </c>
      <c r="D33" s="474">
        <v>9488226</v>
      </c>
      <c r="E33" s="475">
        <v>14940664</v>
      </c>
      <c r="F33" s="475">
        <f>C33+D33-E33</f>
        <v>0</v>
      </c>
    </row>
    <row r="34" spans="1:6" ht="15" thickTop="1" x14ac:dyDescent="0.3"/>
    <row r="35" spans="1:6" ht="28.8" x14ac:dyDescent="0.3">
      <c r="A35" s="450" t="s">
        <v>313</v>
      </c>
      <c r="B35" s="450" t="s">
        <v>726</v>
      </c>
      <c r="C35" s="472"/>
      <c r="D35" s="472"/>
      <c r="E35" s="472"/>
      <c r="F35" s="472"/>
    </row>
    <row r="36" spans="1:6" ht="57.6" x14ac:dyDescent="0.3">
      <c r="A36" s="459"/>
      <c r="B36" s="459"/>
      <c r="C36" s="460" t="s">
        <v>292</v>
      </c>
      <c r="D36" s="460" t="s">
        <v>293</v>
      </c>
      <c r="E36" s="460" t="s">
        <v>294</v>
      </c>
      <c r="F36" s="460" t="s">
        <v>295</v>
      </c>
    </row>
    <row r="37" spans="1:6" x14ac:dyDescent="0.3">
      <c r="A37" s="461"/>
      <c r="B37" s="462"/>
      <c r="C37" s="463" t="s">
        <v>103</v>
      </c>
      <c r="D37" s="463" t="s">
        <v>103</v>
      </c>
      <c r="E37" s="463" t="s">
        <v>103</v>
      </c>
      <c r="F37" s="463" t="s">
        <v>103</v>
      </c>
    </row>
    <row r="38" spans="1:6" x14ac:dyDescent="0.3">
      <c r="A38" s="464" t="s">
        <v>309</v>
      </c>
      <c r="B38" s="464" t="s">
        <v>310</v>
      </c>
      <c r="C38" s="465">
        <v>250659943</v>
      </c>
      <c r="D38" s="465">
        <v>217410340</v>
      </c>
      <c r="E38" s="465">
        <v>468070283</v>
      </c>
      <c r="F38" s="465">
        <f>C38+D38-E38</f>
        <v>0</v>
      </c>
    </row>
    <row r="39" spans="1:6" ht="29.4" thickBot="1" x14ac:dyDescent="0.35">
      <c r="A39" s="451" t="s">
        <v>311</v>
      </c>
      <c r="B39" s="451" t="s">
        <v>312</v>
      </c>
      <c r="C39" s="474">
        <v>10579496</v>
      </c>
      <c r="D39" s="474">
        <v>16772102</v>
      </c>
      <c r="E39" s="475">
        <v>27351598</v>
      </c>
      <c r="F39" s="475">
        <f>C39+D39-E39</f>
        <v>0</v>
      </c>
    </row>
    <row r="40" spans="1:6" ht="15" thickTop="1" x14ac:dyDescent="0.3"/>
    <row r="42" spans="1:6" x14ac:dyDescent="0.3">
      <c r="A42" s="476" t="s">
        <v>314</v>
      </c>
      <c r="B42" s="477" t="s">
        <v>315</v>
      </c>
      <c r="C42" s="478"/>
      <c r="D42" s="478"/>
      <c r="E42" s="478"/>
      <c r="F42" s="478"/>
    </row>
    <row r="43" spans="1:6" ht="57.6" x14ac:dyDescent="0.3">
      <c r="A43" s="450" t="s">
        <v>316</v>
      </c>
      <c r="B43" s="450" t="s">
        <v>317</v>
      </c>
      <c r="C43" s="478"/>
      <c r="D43" s="478"/>
      <c r="E43" s="478"/>
      <c r="F43" s="478"/>
    </row>
    <row r="44" spans="1:6" x14ac:dyDescent="0.3">
      <c r="A44" s="479"/>
      <c r="B44" s="479"/>
      <c r="C44" s="460" t="s">
        <v>292</v>
      </c>
      <c r="D44" s="460" t="s">
        <v>293</v>
      </c>
      <c r="E44" s="460" t="s">
        <v>294</v>
      </c>
      <c r="F44" s="460" t="s">
        <v>318</v>
      </c>
    </row>
    <row r="45" spans="1:6" x14ac:dyDescent="0.3">
      <c r="A45" s="461"/>
      <c r="B45" s="462"/>
      <c r="C45" s="463" t="s">
        <v>103</v>
      </c>
      <c r="D45" s="463" t="s">
        <v>103</v>
      </c>
      <c r="E45" s="463" t="s">
        <v>103</v>
      </c>
      <c r="F45" s="463" t="s">
        <v>103</v>
      </c>
    </row>
    <row r="46" spans="1:6" ht="30" customHeight="1" thickBot="1" x14ac:dyDescent="0.35">
      <c r="A46" s="473" t="s">
        <v>319</v>
      </c>
      <c r="B46" s="473" t="s">
        <v>320</v>
      </c>
      <c r="C46" s="474">
        <v>25592141.039999999</v>
      </c>
      <c r="D46" s="474">
        <v>18204527.600000001</v>
      </c>
      <c r="E46" s="474">
        <v>43796668.640000001</v>
      </c>
      <c r="F46" s="475">
        <f>C46+D46-E46</f>
        <v>0</v>
      </c>
    </row>
    <row r="47" spans="1:6" ht="15" thickTop="1" x14ac:dyDescent="0.3">
      <c r="A47" s="472"/>
      <c r="B47" s="472"/>
      <c r="C47" s="480"/>
      <c r="D47" s="480"/>
      <c r="E47" s="480"/>
      <c r="F47" s="472"/>
    </row>
    <row r="48" spans="1:6" ht="57.6" x14ac:dyDescent="0.3">
      <c r="A48" s="450" t="s">
        <v>321</v>
      </c>
      <c r="B48" s="450" t="s">
        <v>322</v>
      </c>
      <c r="C48" s="478"/>
      <c r="D48" s="478"/>
      <c r="E48" s="478"/>
      <c r="F48" s="478"/>
    </row>
    <row r="49" spans="1:6" x14ac:dyDescent="0.3">
      <c r="A49" s="479"/>
      <c r="B49" s="479"/>
      <c r="C49" s="460" t="s">
        <v>292</v>
      </c>
      <c r="D49" s="460" t="s">
        <v>293</v>
      </c>
      <c r="E49" s="460" t="s">
        <v>294</v>
      </c>
      <c r="F49" s="460" t="s">
        <v>318</v>
      </c>
    </row>
    <row r="50" spans="1:6" x14ac:dyDescent="0.3">
      <c r="A50" s="461"/>
      <c r="B50" s="462"/>
      <c r="C50" s="463" t="s">
        <v>103</v>
      </c>
      <c r="D50" s="463" t="s">
        <v>103</v>
      </c>
      <c r="E50" s="463" t="s">
        <v>103</v>
      </c>
      <c r="F50" s="463" t="s">
        <v>103</v>
      </c>
    </row>
    <row r="51" spans="1:6" ht="29.4" customHeight="1" thickBot="1" x14ac:dyDescent="0.35">
      <c r="A51" s="473" t="s">
        <v>319</v>
      </c>
      <c r="B51" s="473" t="s">
        <v>320</v>
      </c>
      <c r="C51" s="474">
        <v>26424606.789999999</v>
      </c>
      <c r="D51" s="474">
        <v>13809120.560000002</v>
      </c>
      <c r="E51" s="474">
        <v>40233727.350000001</v>
      </c>
      <c r="F51" s="475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61"/>
  <sheetViews>
    <sheetView showGridLines="0" zoomScale="85" zoomScaleNormal="85" workbookViewId="0"/>
  </sheetViews>
  <sheetFormatPr defaultColWidth="8.88671875" defaultRowHeight="14.4" x14ac:dyDescent="0.3"/>
  <cols>
    <col min="1" max="2" width="43" style="115" customWidth="1"/>
    <col min="3" max="3" width="11.44140625" style="115" customWidth="1"/>
    <col min="4" max="4" width="15.33203125" style="115" customWidth="1"/>
    <col min="5" max="5" width="15.109375" style="115" customWidth="1"/>
    <col min="6" max="16384" width="8.88671875" style="115"/>
  </cols>
  <sheetData>
    <row r="1" spans="1:5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5" x14ac:dyDescent="0.3">
      <c r="A2" s="79" t="s">
        <v>323</v>
      </c>
      <c r="B2" s="79" t="s">
        <v>78</v>
      </c>
    </row>
    <row r="3" spans="1:5" x14ac:dyDescent="0.3">
      <c r="A3" s="27"/>
      <c r="B3" s="27"/>
      <c r="C3" s="139" t="s">
        <v>75</v>
      </c>
      <c r="D3" s="139">
        <v>2021</v>
      </c>
      <c r="E3" s="74"/>
    </row>
    <row r="4" spans="1:5" x14ac:dyDescent="0.3">
      <c r="A4" s="10"/>
      <c r="B4" s="2"/>
      <c r="C4" s="174" t="s">
        <v>103</v>
      </c>
      <c r="D4" s="174" t="s">
        <v>103</v>
      </c>
      <c r="E4" s="93"/>
    </row>
    <row r="5" spans="1:5" x14ac:dyDescent="0.3">
      <c r="A5" s="101" t="s">
        <v>324</v>
      </c>
      <c r="B5" s="21" t="s">
        <v>325</v>
      </c>
      <c r="C5" s="177">
        <v>25740793</v>
      </c>
      <c r="D5" s="177">
        <v>32442743</v>
      </c>
      <c r="E5" s="93"/>
    </row>
    <row r="6" spans="1:5" x14ac:dyDescent="0.3">
      <c r="A6" s="101" t="s">
        <v>326</v>
      </c>
      <c r="B6" s="77" t="s">
        <v>327</v>
      </c>
      <c r="C6" s="186">
        <v>519158</v>
      </c>
      <c r="D6" s="184">
        <v>472176</v>
      </c>
      <c r="E6" s="45"/>
    </row>
    <row r="7" spans="1:5" s="157" customFormat="1" x14ac:dyDescent="0.3">
      <c r="A7" s="33" t="s">
        <v>324</v>
      </c>
      <c r="B7" s="111" t="s">
        <v>325</v>
      </c>
      <c r="C7" s="179">
        <f>C5+C6</f>
        <v>26259951</v>
      </c>
      <c r="D7" s="179">
        <f>D5+D6</f>
        <v>32914919</v>
      </c>
      <c r="E7" s="46"/>
    </row>
    <row r="8" spans="1:5" x14ac:dyDescent="0.3">
      <c r="A8" s="101" t="s">
        <v>328</v>
      </c>
      <c r="B8" s="101" t="s">
        <v>329</v>
      </c>
      <c r="C8" s="1">
        <v>28871448</v>
      </c>
      <c r="D8" s="1">
        <v>23996365</v>
      </c>
      <c r="E8" s="45"/>
    </row>
    <row r="9" spans="1:5" s="157" customFormat="1" x14ac:dyDescent="0.3">
      <c r="A9" s="29" t="s">
        <v>330</v>
      </c>
      <c r="B9" s="33" t="s">
        <v>331</v>
      </c>
      <c r="C9" s="406">
        <f>C8</f>
        <v>28871448</v>
      </c>
      <c r="D9" s="406">
        <f>D8</f>
        <v>23996365</v>
      </c>
      <c r="E9" s="46"/>
    </row>
    <row r="10" spans="1:5" ht="15" thickBot="1" x14ac:dyDescent="0.35">
      <c r="A10" s="78"/>
      <c r="B10" s="15"/>
      <c r="C10" s="288">
        <f>C7+C9</f>
        <v>55131399</v>
      </c>
      <c r="D10" s="288">
        <f>D7+D9</f>
        <v>56911284</v>
      </c>
      <c r="E10" s="45"/>
    </row>
    <row r="11" spans="1:5" ht="15" thickTop="1" x14ac:dyDescent="0.3">
      <c r="A11" s="96"/>
      <c r="B11" s="96"/>
      <c r="C11" s="44"/>
      <c r="D11" s="93"/>
      <c r="E11" s="45"/>
    </row>
    <row r="12" spans="1:5" x14ac:dyDescent="0.3">
      <c r="A12" s="82" t="s">
        <v>332</v>
      </c>
      <c r="B12" s="79" t="s">
        <v>80</v>
      </c>
      <c r="E12" s="93"/>
    </row>
    <row r="13" spans="1:5" x14ac:dyDescent="0.3">
      <c r="A13" s="27"/>
      <c r="B13" s="27"/>
      <c r="C13" s="139" t="s">
        <v>75</v>
      </c>
      <c r="D13" s="139">
        <v>2021</v>
      </c>
      <c r="E13" s="45"/>
    </row>
    <row r="14" spans="1:5" x14ac:dyDescent="0.3">
      <c r="A14" s="10"/>
      <c r="B14" s="2"/>
      <c r="C14" s="174" t="s">
        <v>103</v>
      </c>
      <c r="D14" s="174" t="s">
        <v>103</v>
      </c>
      <c r="E14" s="93"/>
    </row>
    <row r="15" spans="1:5" x14ac:dyDescent="0.3">
      <c r="A15" s="101" t="s">
        <v>333</v>
      </c>
      <c r="B15" s="10" t="s">
        <v>334</v>
      </c>
      <c r="C15" s="184">
        <v>614520</v>
      </c>
      <c r="D15" s="184">
        <v>383814</v>
      </c>
      <c r="E15" s="45"/>
    </row>
    <row r="16" spans="1:5" x14ac:dyDescent="0.3">
      <c r="A16" s="101" t="s">
        <v>335</v>
      </c>
      <c r="B16" s="10" t="s">
        <v>80</v>
      </c>
      <c r="C16" s="184">
        <v>267247</v>
      </c>
      <c r="D16" s="184">
        <v>254479</v>
      </c>
      <c r="E16" s="45"/>
    </row>
    <row r="17" spans="1:5" ht="15" thickBot="1" x14ac:dyDescent="0.35">
      <c r="A17" s="78"/>
      <c r="B17" s="15"/>
      <c r="C17" s="289">
        <f>C15+C16</f>
        <v>881767</v>
      </c>
      <c r="D17" s="289">
        <f>D15+D16</f>
        <v>638293</v>
      </c>
      <c r="E17" s="45"/>
    </row>
    <row r="18" spans="1:5" ht="15" thickTop="1" x14ac:dyDescent="0.3">
      <c r="A18" s="97"/>
      <c r="B18" s="97"/>
      <c r="C18" s="73"/>
      <c r="D18" s="74"/>
      <c r="E18" s="45"/>
    </row>
    <row r="19" spans="1:5" x14ac:dyDescent="0.3">
      <c r="A19" s="79" t="s">
        <v>336</v>
      </c>
      <c r="B19" s="79" t="s">
        <v>82</v>
      </c>
    </row>
    <row r="20" spans="1:5" x14ac:dyDescent="0.3">
      <c r="A20" s="27"/>
      <c r="B20" s="27"/>
      <c r="C20" s="139" t="s">
        <v>75</v>
      </c>
      <c r="D20" s="139">
        <v>2021</v>
      </c>
    </row>
    <row r="21" spans="1:5" ht="14.4" customHeight="1" x14ac:dyDescent="0.3">
      <c r="A21" s="10"/>
      <c r="B21" s="10"/>
      <c r="C21" s="174" t="s">
        <v>103</v>
      </c>
      <c r="D21" s="174" t="s">
        <v>104</v>
      </c>
    </row>
    <row r="22" spans="1:5" ht="28.8" x14ac:dyDescent="0.3">
      <c r="A22" s="18" t="s">
        <v>337</v>
      </c>
      <c r="B22" s="21" t="s">
        <v>338</v>
      </c>
      <c r="C22" s="290">
        <f>4256148-11428</f>
        <v>4244720</v>
      </c>
      <c r="D22" s="177">
        <v>5172301</v>
      </c>
    </row>
    <row r="23" spans="1:5" ht="14.4" customHeight="1" x14ac:dyDescent="0.3">
      <c r="A23" s="18" t="s">
        <v>339</v>
      </c>
      <c r="B23" s="101" t="s">
        <v>340</v>
      </c>
      <c r="C23" s="1">
        <v>1571426</v>
      </c>
      <c r="D23" s="1">
        <v>1218831</v>
      </c>
    </row>
    <row r="24" spans="1:5" ht="14.4" customHeight="1" x14ac:dyDescent="0.3">
      <c r="A24" s="18" t="s">
        <v>341</v>
      </c>
      <c r="B24" s="101" t="s">
        <v>342</v>
      </c>
      <c r="C24" s="1">
        <v>482772</v>
      </c>
      <c r="D24" s="1">
        <v>769029</v>
      </c>
    </row>
    <row r="25" spans="1:5" ht="14.4" customHeight="1" x14ac:dyDescent="0.3">
      <c r="A25" s="18" t="s">
        <v>343</v>
      </c>
      <c r="B25" s="101" t="s">
        <v>344</v>
      </c>
      <c r="C25" s="1">
        <v>782040</v>
      </c>
      <c r="D25" s="1">
        <v>724922</v>
      </c>
    </row>
    <row r="26" spans="1:5" ht="14.4" customHeight="1" x14ac:dyDescent="0.3">
      <c r="A26" s="18" t="s">
        <v>345</v>
      </c>
      <c r="B26" s="101" t="s">
        <v>346</v>
      </c>
      <c r="C26" s="1">
        <v>245167</v>
      </c>
      <c r="D26" s="1">
        <v>213628</v>
      </c>
    </row>
    <row r="27" spans="1:5" ht="15" thickBot="1" x14ac:dyDescent="0.35">
      <c r="A27" s="19"/>
      <c r="B27" s="19"/>
      <c r="C27" s="81">
        <f>SUM(C22:C26)</f>
        <v>7326125</v>
      </c>
      <c r="D27" s="81">
        <f>SUM(D22:D26)</f>
        <v>8098711</v>
      </c>
    </row>
    <row r="28" spans="1:5" ht="15" thickTop="1" x14ac:dyDescent="0.3">
      <c r="A28" s="96"/>
      <c r="B28" s="96"/>
      <c r="C28" s="44"/>
      <c r="D28" s="93"/>
      <c r="E28" s="45"/>
    </row>
    <row r="29" spans="1:5" x14ac:dyDescent="0.3">
      <c r="A29" s="79" t="s">
        <v>347</v>
      </c>
      <c r="B29" s="79" t="s">
        <v>84</v>
      </c>
    </row>
    <row r="30" spans="1:5" x14ac:dyDescent="0.3">
      <c r="A30" s="27"/>
      <c r="B30" s="27"/>
      <c r="C30" s="139" t="s">
        <v>75</v>
      </c>
      <c r="D30" s="139">
        <v>2021</v>
      </c>
    </row>
    <row r="31" spans="1:5" ht="14.4" customHeight="1" x14ac:dyDescent="0.3">
      <c r="A31" s="10"/>
      <c r="B31" s="10"/>
      <c r="C31" s="174" t="s">
        <v>103</v>
      </c>
      <c r="D31" s="174" t="s">
        <v>348</v>
      </c>
    </row>
    <row r="32" spans="1:5" ht="14.4" customHeight="1" x14ac:dyDescent="0.3">
      <c r="A32" s="18" t="s">
        <v>349</v>
      </c>
      <c r="B32" s="21" t="s">
        <v>350</v>
      </c>
      <c r="C32" s="177">
        <v>10741147</v>
      </c>
      <c r="D32" s="177">
        <v>9421927</v>
      </c>
    </row>
    <row r="33" spans="1:5" ht="28.95" customHeight="1" x14ac:dyDescent="0.3">
      <c r="A33" s="18" t="s">
        <v>351</v>
      </c>
      <c r="B33" s="101" t="s">
        <v>352</v>
      </c>
      <c r="C33" s="1">
        <v>2507532</v>
      </c>
      <c r="D33" s="1">
        <v>2227069</v>
      </c>
    </row>
    <row r="34" spans="1:5" x14ac:dyDescent="0.3">
      <c r="A34" s="18" t="s">
        <v>353</v>
      </c>
      <c r="B34" s="101" t="s">
        <v>354</v>
      </c>
      <c r="C34" s="1">
        <v>570533</v>
      </c>
      <c r="D34" s="1">
        <v>520719</v>
      </c>
    </row>
    <row r="35" spans="1:5" ht="14.4" customHeight="1" x14ac:dyDescent="0.3">
      <c r="A35" s="67" t="s">
        <v>355</v>
      </c>
      <c r="B35" s="14" t="s">
        <v>356</v>
      </c>
      <c r="C35" s="178">
        <v>14993</v>
      </c>
      <c r="D35" s="178">
        <v>14243</v>
      </c>
    </row>
    <row r="36" spans="1:5" ht="15" thickBot="1" x14ac:dyDescent="0.35">
      <c r="A36" s="83" t="s">
        <v>357</v>
      </c>
      <c r="B36" s="83"/>
      <c r="C36" s="286">
        <f>SUM(C32:C35)</f>
        <v>13834205</v>
      </c>
      <c r="D36" s="286">
        <f>SUM(D32:D35)</f>
        <v>12183958</v>
      </c>
    </row>
    <row r="37" spans="1:5" ht="29.4" thickTop="1" x14ac:dyDescent="0.3">
      <c r="A37" s="291" t="s">
        <v>358</v>
      </c>
      <c r="B37" s="312" t="s">
        <v>359</v>
      </c>
      <c r="C37" s="291"/>
      <c r="D37" s="291"/>
    </row>
    <row r="38" spans="1:5" x14ac:dyDescent="0.3">
      <c r="A38" s="18" t="s">
        <v>349</v>
      </c>
      <c r="B38" s="21" t="s">
        <v>360</v>
      </c>
      <c r="C38" s="45">
        <v>618350</v>
      </c>
      <c r="D38" s="45">
        <v>557486</v>
      </c>
    </row>
    <row r="39" spans="1:5" ht="30.6" customHeight="1" thickBot="1" x14ac:dyDescent="0.35">
      <c r="A39" s="18" t="s">
        <v>351</v>
      </c>
      <c r="B39" s="101" t="s">
        <v>352</v>
      </c>
      <c r="C39" s="292">
        <v>146274</v>
      </c>
      <c r="D39" s="292">
        <v>136099</v>
      </c>
    </row>
    <row r="40" spans="1:5" ht="15" thickBot="1" x14ac:dyDescent="0.35">
      <c r="A40" s="18" t="s">
        <v>353</v>
      </c>
      <c r="B40" s="101" t="s">
        <v>361</v>
      </c>
      <c r="C40" s="292">
        <v>45358</v>
      </c>
      <c r="D40" s="292">
        <v>45097</v>
      </c>
    </row>
    <row r="41" spans="1:5" ht="15" thickBot="1" x14ac:dyDescent="0.35">
      <c r="A41" s="67" t="s">
        <v>355</v>
      </c>
      <c r="B41" s="14" t="s">
        <v>356</v>
      </c>
      <c r="C41" s="319">
        <v>3000</v>
      </c>
      <c r="D41" s="319">
        <v>0</v>
      </c>
    </row>
    <row r="42" spans="1:5" ht="15" thickBot="1" x14ac:dyDescent="0.35">
      <c r="A42" s="83" t="s">
        <v>357</v>
      </c>
      <c r="B42" s="83"/>
      <c r="C42" s="286">
        <f>SUM(C38:C41)</f>
        <v>812982</v>
      </c>
      <c r="D42" s="286">
        <f>SUM(D38:D41)</f>
        <v>738682</v>
      </c>
    </row>
    <row r="43" spans="1:5" ht="15" thickTop="1" x14ac:dyDescent="0.3">
      <c r="A43" s="49" t="s">
        <v>41</v>
      </c>
      <c r="B43" s="49" t="s">
        <v>362</v>
      </c>
      <c r="C43" s="293">
        <v>356</v>
      </c>
      <c r="D43" s="293">
        <v>352</v>
      </c>
    </row>
    <row r="44" spans="1:5" x14ac:dyDescent="0.3">
      <c r="A44" s="96"/>
      <c r="B44" s="96"/>
      <c r="C44" s="44"/>
      <c r="D44" s="93"/>
      <c r="E44" s="45"/>
    </row>
    <row r="45" spans="1:5" x14ac:dyDescent="0.3">
      <c r="A45" s="79" t="s">
        <v>363</v>
      </c>
      <c r="B45" s="79" t="s">
        <v>364</v>
      </c>
    </row>
    <row r="46" spans="1:5" x14ac:dyDescent="0.3">
      <c r="A46" s="27"/>
      <c r="B46" s="27"/>
      <c r="C46" s="139" t="s">
        <v>75</v>
      </c>
      <c r="D46" s="139">
        <v>2021</v>
      </c>
    </row>
    <row r="47" spans="1:5" ht="14.4" customHeight="1" x14ac:dyDescent="0.3">
      <c r="A47" s="10"/>
      <c r="B47" s="10"/>
      <c r="C47" s="174" t="s">
        <v>103</v>
      </c>
      <c r="D47" s="174" t="s">
        <v>104</v>
      </c>
    </row>
    <row r="48" spans="1:5" ht="14.4" customHeight="1" x14ac:dyDescent="0.3">
      <c r="A48" s="62" t="s">
        <v>365</v>
      </c>
      <c r="B48" s="21" t="s">
        <v>366</v>
      </c>
      <c r="C48" s="177">
        <v>874632</v>
      </c>
      <c r="D48" s="177">
        <v>1334936</v>
      </c>
    </row>
    <row r="49" spans="1:4" ht="14.4" customHeight="1" x14ac:dyDescent="0.3">
      <c r="A49" s="18" t="s">
        <v>367</v>
      </c>
      <c r="B49" s="14" t="s">
        <v>368</v>
      </c>
      <c r="C49" s="178">
        <f>1752238+11428</f>
        <v>1763666</v>
      </c>
      <c r="D49" s="178">
        <v>1786054</v>
      </c>
    </row>
    <row r="50" spans="1:4" ht="28.8" x14ac:dyDescent="0.3">
      <c r="A50" s="67" t="s">
        <v>369</v>
      </c>
      <c r="B50" s="67" t="s">
        <v>370</v>
      </c>
      <c r="C50" s="398">
        <v>0</v>
      </c>
      <c r="D50" s="182">
        <v>580740</v>
      </c>
    </row>
    <row r="51" spans="1:4" ht="15" thickBot="1" x14ac:dyDescent="0.35">
      <c r="A51" s="5"/>
      <c r="B51" s="5"/>
      <c r="C51" s="81">
        <f>SUM(C48:C50)</f>
        <v>2638298</v>
      </c>
      <c r="D51" s="81">
        <f>SUM(D48:D50)</f>
        <v>3701730</v>
      </c>
    </row>
    <row r="52" spans="1:4" ht="35.4" customHeight="1" thickTop="1" x14ac:dyDescent="0.3">
      <c r="A52" s="170" t="s">
        <v>371</v>
      </c>
      <c r="B52" s="170" t="s">
        <v>372</v>
      </c>
      <c r="C52" s="170"/>
      <c r="D52" s="170"/>
    </row>
    <row r="54" spans="1:4" x14ac:dyDescent="0.3">
      <c r="A54" s="82" t="s">
        <v>373</v>
      </c>
      <c r="B54" s="82" t="s">
        <v>374</v>
      </c>
    </row>
    <row r="55" spans="1:4" x14ac:dyDescent="0.3">
      <c r="A55" s="28"/>
      <c r="B55" s="173"/>
      <c r="C55" s="139" t="s">
        <v>75</v>
      </c>
      <c r="D55" s="139">
        <v>2021</v>
      </c>
    </row>
    <row r="56" spans="1:4" x14ac:dyDescent="0.3">
      <c r="A56" s="101"/>
      <c r="B56" s="174"/>
      <c r="C56" s="174" t="s">
        <v>103</v>
      </c>
      <c r="D56" s="174" t="s">
        <v>103</v>
      </c>
    </row>
    <row r="57" spans="1:4" x14ac:dyDescent="0.3">
      <c r="A57" s="101" t="s">
        <v>270</v>
      </c>
      <c r="B57" s="21" t="s">
        <v>271</v>
      </c>
      <c r="C57" s="177">
        <v>589271</v>
      </c>
      <c r="D57" s="177">
        <v>261995</v>
      </c>
    </row>
    <row r="58" spans="1:4" x14ac:dyDescent="0.3">
      <c r="A58" s="101" t="s">
        <v>375</v>
      </c>
      <c r="B58" s="101" t="s">
        <v>376</v>
      </c>
      <c r="C58" s="1">
        <v>20656</v>
      </c>
      <c r="D58" s="1">
        <v>22851</v>
      </c>
    </row>
    <row r="59" spans="1:4" x14ac:dyDescent="0.3">
      <c r="A59" s="14" t="s">
        <v>377</v>
      </c>
      <c r="B59" s="14" t="s">
        <v>727</v>
      </c>
      <c r="C59" s="225">
        <v>-5831</v>
      </c>
      <c r="D59" s="194">
        <v>1211</v>
      </c>
    </row>
    <row r="60" spans="1:4" ht="15" thickBot="1" x14ac:dyDescent="0.35">
      <c r="A60" s="36"/>
      <c r="B60" s="38"/>
      <c r="C60" s="38">
        <f>SUM(C57:C59)</f>
        <v>604096</v>
      </c>
      <c r="D60" s="38">
        <f>SUM(D57:D59)</f>
        <v>286057</v>
      </c>
    </row>
    <row r="61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J75"/>
  <sheetViews>
    <sheetView showGridLines="0" zoomScale="85" zoomScaleNormal="85" workbookViewId="0"/>
  </sheetViews>
  <sheetFormatPr defaultColWidth="8.88671875" defaultRowHeight="14.4" x14ac:dyDescent="0.3"/>
  <cols>
    <col min="1" max="2" width="43" style="115" customWidth="1"/>
    <col min="3" max="4" width="13.5546875" style="115" customWidth="1"/>
    <col min="5" max="5" width="14.6640625" style="115" bestFit="1" customWidth="1"/>
    <col min="6" max="8" width="13.5546875" style="115" customWidth="1"/>
    <col min="9" max="9" width="14.33203125" style="115" customWidth="1"/>
    <col min="10" max="10" width="13.5546875" style="115" customWidth="1"/>
    <col min="11" max="16384" width="8.88671875" style="115"/>
  </cols>
  <sheetData>
    <row r="1" spans="1:5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5" x14ac:dyDescent="0.3">
      <c r="A2" s="79" t="s">
        <v>378</v>
      </c>
      <c r="B2" s="79" t="s">
        <v>121</v>
      </c>
    </row>
    <row r="3" spans="1:5" ht="43.2" x14ac:dyDescent="0.3">
      <c r="A3" s="84"/>
      <c r="B3" s="84"/>
      <c r="C3" s="300" t="s">
        <v>379</v>
      </c>
      <c r="D3" s="300" t="s">
        <v>380</v>
      </c>
      <c r="E3" s="300" t="s">
        <v>381</v>
      </c>
    </row>
    <row r="4" spans="1:5" ht="43.2" x14ac:dyDescent="0.3">
      <c r="A4" s="84"/>
      <c r="B4" s="84"/>
      <c r="C4" s="348" t="s">
        <v>121</v>
      </c>
      <c r="D4" s="348" t="s">
        <v>728</v>
      </c>
      <c r="E4" s="348" t="s">
        <v>382</v>
      </c>
    </row>
    <row r="5" spans="1:5" x14ac:dyDescent="0.3">
      <c r="A5" s="85" t="s">
        <v>383</v>
      </c>
      <c r="B5" s="85" t="s">
        <v>729</v>
      </c>
      <c r="C5" s="86" t="s">
        <v>384</v>
      </c>
      <c r="D5" s="86" t="s">
        <v>384</v>
      </c>
      <c r="E5" s="86" t="s">
        <v>384</v>
      </c>
    </row>
    <row r="6" spans="1:5" x14ac:dyDescent="0.3">
      <c r="A6" s="340" t="s">
        <v>385</v>
      </c>
      <c r="B6" s="344">
        <v>44196</v>
      </c>
      <c r="C6" s="198">
        <v>7698984</v>
      </c>
      <c r="D6" s="198">
        <v>6370</v>
      </c>
      <c r="E6" s="198">
        <f>C6+D6</f>
        <v>7705354</v>
      </c>
    </row>
    <row r="7" spans="1:5" x14ac:dyDescent="0.3">
      <c r="A7" s="14" t="s">
        <v>386</v>
      </c>
      <c r="B7" s="14" t="s">
        <v>387</v>
      </c>
      <c r="C7" s="194">
        <v>0</v>
      </c>
      <c r="D7" s="194">
        <v>843894</v>
      </c>
      <c r="E7" s="323">
        <f>C7+D7</f>
        <v>843894</v>
      </c>
    </row>
    <row r="8" spans="1:5" x14ac:dyDescent="0.3">
      <c r="A8" s="14" t="s">
        <v>388</v>
      </c>
      <c r="B8" s="14" t="s">
        <v>389</v>
      </c>
      <c r="C8" s="196">
        <v>789210</v>
      </c>
      <c r="D8" s="196">
        <v>-789210</v>
      </c>
      <c r="E8" s="323">
        <f t="shared" ref="E8:E9" si="0">C8+D8</f>
        <v>0</v>
      </c>
    </row>
    <row r="9" spans="1:5" x14ac:dyDescent="0.3">
      <c r="A9" s="67" t="s">
        <v>390</v>
      </c>
      <c r="B9" s="67" t="s">
        <v>391</v>
      </c>
      <c r="C9" s="196">
        <v>-298905</v>
      </c>
      <c r="D9" s="196">
        <v>0</v>
      </c>
      <c r="E9" s="323">
        <f t="shared" si="0"/>
        <v>-298905</v>
      </c>
    </row>
    <row r="10" spans="1:5" x14ac:dyDescent="0.3">
      <c r="A10" s="334" t="s">
        <v>392</v>
      </c>
      <c r="B10" s="345">
        <v>44561</v>
      </c>
      <c r="C10" s="199">
        <f>SUM(C6:C9)</f>
        <v>8189289</v>
      </c>
      <c r="D10" s="199">
        <f>SUM(D6:D9)</f>
        <v>61054</v>
      </c>
      <c r="E10" s="199">
        <f>SUM(E6:E9)</f>
        <v>8250343</v>
      </c>
    </row>
    <row r="11" spans="1:5" x14ac:dyDescent="0.3">
      <c r="A11" s="88" t="s">
        <v>393</v>
      </c>
      <c r="B11" s="88" t="s">
        <v>394</v>
      </c>
      <c r="C11" s="200"/>
      <c r="D11" s="200"/>
      <c r="E11" s="200"/>
    </row>
    <row r="12" spans="1:5" x14ac:dyDescent="0.3">
      <c r="A12" s="334" t="s">
        <v>385</v>
      </c>
      <c r="B12" s="344">
        <v>44196</v>
      </c>
      <c r="C12" s="199">
        <v>5832683</v>
      </c>
      <c r="D12" s="199">
        <v>0</v>
      </c>
      <c r="E12" s="199">
        <f>C12+D12</f>
        <v>5832683</v>
      </c>
    </row>
    <row r="13" spans="1:5" x14ac:dyDescent="0.3">
      <c r="A13" s="14" t="s">
        <v>395</v>
      </c>
      <c r="B13" s="14" t="s">
        <v>396</v>
      </c>
      <c r="C13" s="194">
        <v>668959</v>
      </c>
      <c r="D13" s="194">
        <v>0</v>
      </c>
      <c r="E13" s="199">
        <f t="shared" ref="E13:E14" si="1">C13+D13</f>
        <v>668959</v>
      </c>
    </row>
    <row r="14" spans="1:5" x14ac:dyDescent="0.3">
      <c r="A14" s="67" t="s">
        <v>390</v>
      </c>
      <c r="B14" s="67" t="s">
        <v>391</v>
      </c>
      <c r="C14" s="196">
        <v>-292548</v>
      </c>
      <c r="D14" s="196">
        <v>0</v>
      </c>
      <c r="E14" s="199">
        <f t="shared" si="1"/>
        <v>-292548</v>
      </c>
    </row>
    <row r="15" spans="1:5" ht="15" thickBot="1" x14ac:dyDescent="0.35">
      <c r="A15" s="333" t="s">
        <v>392</v>
      </c>
      <c r="B15" s="92">
        <v>44561</v>
      </c>
      <c r="C15" s="201">
        <f>SUM(C12:C14)</f>
        <v>6209094</v>
      </c>
      <c r="D15" s="201">
        <v>0</v>
      </c>
      <c r="E15" s="201">
        <f>SUM(E12:E14)</f>
        <v>6209094</v>
      </c>
    </row>
    <row r="16" spans="1:5" ht="15" thickTop="1" x14ac:dyDescent="0.3">
      <c r="A16" s="102" t="s">
        <v>397</v>
      </c>
      <c r="B16" s="102" t="s">
        <v>398</v>
      </c>
      <c r="C16" s="195">
        <f>C6-C12</f>
        <v>1866301</v>
      </c>
      <c r="D16" s="195">
        <f>D6-D12</f>
        <v>6370</v>
      </c>
      <c r="E16" s="195">
        <f>E6-E12</f>
        <v>1872671</v>
      </c>
    </row>
    <row r="17" spans="1:5" ht="15" thickBot="1" x14ac:dyDescent="0.35">
      <c r="A17" s="83" t="s">
        <v>399</v>
      </c>
      <c r="B17" s="83" t="s">
        <v>400</v>
      </c>
      <c r="C17" s="193">
        <f>C10-C15</f>
        <v>1980195</v>
      </c>
      <c r="D17" s="193">
        <f>D10-D15</f>
        <v>61054</v>
      </c>
      <c r="E17" s="193">
        <f>E10-E15</f>
        <v>2041249</v>
      </c>
    </row>
    <row r="18" spans="1:5" ht="15" thickTop="1" x14ac:dyDescent="0.3">
      <c r="A18" s="96"/>
      <c r="B18" s="96"/>
      <c r="C18" s="207"/>
      <c r="D18" s="208"/>
      <c r="E18" s="208"/>
    </row>
    <row r="19" spans="1:5" x14ac:dyDescent="0.3">
      <c r="A19" s="79" t="s">
        <v>378</v>
      </c>
      <c r="B19" s="79" t="s">
        <v>121</v>
      </c>
      <c r="C19" s="209"/>
      <c r="D19" s="209"/>
      <c r="E19" s="209"/>
    </row>
    <row r="20" spans="1:5" ht="43.2" x14ac:dyDescent="0.3">
      <c r="A20" s="84"/>
      <c r="B20" s="84"/>
      <c r="C20" s="210" t="s">
        <v>379</v>
      </c>
      <c r="D20" s="210" t="s">
        <v>380</v>
      </c>
      <c r="E20" s="210" t="s">
        <v>381</v>
      </c>
    </row>
    <row r="21" spans="1:5" ht="43.2" x14ac:dyDescent="0.3">
      <c r="A21" s="84"/>
      <c r="B21" s="84"/>
      <c r="C21" s="348" t="s">
        <v>121</v>
      </c>
      <c r="D21" s="348" t="s">
        <v>728</v>
      </c>
      <c r="E21" s="348" t="s">
        <v>382</v>
      </c>
    </row>
    <row r="22" spans="1:5" x14ac:dyDescent="0.3">
      <c r="A22" s="85" t="s">
        <v>383</v>
      </c>
      <c r="B22" s="85" t="s">
        <v>729</v>
      </c>
      <c r="C22" s="197" t="s">
        <v>384</v>
      </c>
      <c r="D22" s="197" t="s">
        <v>384</v>
      </c>
      <c r="E22" s="197" t="s">
        <v>384</v>
      </c>
    </row>
    <row r="23" spans="1:5" x14ac:dyDescent="0.3">
      <c r="A23" s="340" t="s">
        <v>392</v>
      </c>
      <c r="B23" s="344">
        <v>44561</v>
      </c>
      <c r="C23" s="198">
        <f>C10</f>
        <v>8189289</v>
      </c>
      <c r="D23" s="198">
        <f>D10</f>
        <v>61054</v>
      </c>
      <c r="E23" s="198">
        <f>C23+D23</f>
        <v>8250343</v>
      </c>
    </row>
    <row r="24" spans="1:5" x14ac:dyDescent="0.3">
      <c r="A24" s="14" t="s">
        <v>386</v>
      </c>
      <c r="B24" s="351" t="s">
        <v>387</v>
      </c>
      <c r="C24" s="194">
        <v>0</v>
      </c>
      <c r="D24" s="194">
        <v>775357</v>
      </c>
      <c r="E24" s="198">
        <f t="shared" ref="E24:E26" si="2">C24+D24</f>
        <v>775357</v>
      </c>
    </row>
    <row r="25" spans="1:5" x14ac:dyDescent="0.3">
      <c r="A25" s="14" t="s">
        <v>388</v>
      </c>
      <c r="B25" s="351" t="s">
        <v>389</v>
      </c>
      <c r="C25" s="196">
        <v>787416</v>
      </c>
      <c r="D25" s="196">
        <v>-787416</v>
      </c>
      <c r="E25" s="198">
        <f t="shared" si="2"/>
        <v>0</v>
      </c>
    </row>
    <row r="26" spans="1:5" x14ac:dyDescent="0.3">
      <c r="A26" s="67" t="s">
        <v>390</v>
      </c>
      <c r="B26" s="352" t="s">
        <v>391</v>
      </c>
      <c r="C26" s="196">
        <v>-185204</v>
      </c>
      <c r="D26" s="196">
        <v>0</v>
      </c>
      <c r="E26" s="198">
        <f t="shared" si="2"/>
        <v>-185204</v>
      </c>
    </row>
    <row r="27" spans="1:5" x14ac:dyDescent="0.3">
      <c r="A27" s="334" t="s">
        <v>401</v>
      </c>
      <c r="B27" s="345">
        <v>44926</v>
      </c>
      <c r="C27" s="199">
        <f>SUM(C23:C26)</f>
        <v>8791501</v>
      </c>
      <c r="D27" s="199">
        <f>SUM(D23:D26)</f>
        <v>48995</v>
      </c>
      <c r="E27" s="199">
        <f>SUM(E23:E26)</f>
        <v>8840496</v>
      </c>
    </row>
    <row r="28" spans="1:5" x14ac:dyDescent="0.3">
      <c r="A28" s="88" t="s">
        <v>393</v>
      </c>
      <c r="B28" s="88" t="s">
        <v>394</v>
      </c>
      <c r="C28" s="200"/>
      <c r="D28" s="200"/>
      <c r="E28" s="200"/>
    </row>
    <row r="29" spans="1:5" x14ac:dyDescent="0.3">
      <c r="A29" s="340" t="s">
        <v>392</v>
      </c>
      <c r="B29" s="350">
        <v>44561</v>
      </c>
      <c r="C29" s="199">
        <f>C15</f>
        <v>6209094</v>
      </c>
      <c r="D29" s="199">
        <v>0</v>
      </c>
      <c r="E29" s="199">
        <f>C29+D29</f>
        <v>6209094</v>
      </c>
    </row>
    <row r="30" spans="1:5" x14ac:dyDescent="0.3">
      <c r="A30" s="14" t="s">
        <v>395</v>
      </c>
      <c r="B30" s="351" t="s">
        <v>396</v>
      </c>
      <c r="C30" s="194">
        <v>708597</v>
      </c>
      <c r="D30" s="194">
        <v>0</v>
      </c>
      <c r="E30" s="199">
        <f t="shared" ref="E30:E31" si="3">C30+D30</f>
        <v>708597</v>
      </c>
    </row>
    <row r="31" spans="1:5" x14ac:dyDescent="0.3">
      <c r="A31" s="67" t="s">
        <v>390</v>
      </c>
      <c r="B31" s="352" t="s">
        <v>391</v>
      </c>
      <c r="C31" s="196">
        <v>-185204</v>
      </c>
      <c r="D31" s="196">
        <v>0</v>
      </c>
      <c r="E31" s="199">
        <f t="shared" si="3"/>
        <v>-185204</v>
      </c>
    </row>
    <row r="32" spans="1:5" ht="15" thickBot="1" x14ac:dyDescent="0.35">
      <c r="A32" s="333" t="s">
        <v>401</v>
      </c>
      <c r="B32" s="92">
        <v>44926</v>
      </c>
      <c r="C32" s="201">
        <f>SUM(C29:C31)</f>
        <v>6732487</v>
      </c>
      <c r="D32" s="201">
        <v>0</v>
      </c>
      <c r="E32" s="201">
        <f>SUM(E29:E31)</f>
        <v>6732487</v>
      </c>
    </row>
    <row r="33" spans="1:10" ht="15" thickTop="1" x14ac:dyDescent="0.3">
      <c r="A33" s="102" t="s">
        <v>399</v>
      </c>
      <c r="B33" s="102" t="s">
        <v>400</v>
      </c>
      <c r="C33" s="195">
        <f>C23-C29</f>
        <v>1980195</v>
      </c>
      <c r="D33" s="195">
        <f>D23-D29</f>
        <v>61054</v>
      </c>
      <c r="E33" s="195">
        <f>E23-E29</f>
        <v>2041249</v>
      </c>
    </row>
    <row r="34" spans="1:10" ht="15" thickBot="1" x14ac:dyDescent="0.35">
      <c r="A34" s="83" t="s">
        <v>402</v>
      </c>
      <c r="B34" s="83" t="s">
        <v>403</v>
      </c>
      <c r="C34" s="193">
        <f>C27-C32</f>
        <v>2059014</v>
      </c>
      <c r="D34" s="193">
        <f>D27-D32</f>
        <v>48995</v>
      </c>
      <c r="E34" s="193">
        <f>E27-E32</f>
        <v>2108009</v>
      </c>
    </row>
    <row r="35" spans="1:10" ht="15" thickTop="1" x14ac:dyDescent="0.3">
      <c r="A35" s="97"/>
      <c r="B35" s="97"/>
      <c r="C35" s="205"/>
      <c r="D35" s="205"/>
      <c r="E35" s="45"/>
    </row>
    <row r="36" spans="1:10" x14ac:dyDescent="0.3">
      <c r="A36" s="79" t="s">
        <v>404</v>
      </c>
      <c r="B36" s="79" t="s">
        <v>126</v>
      </c>
    </row>
    <row r="37" spans="1:10" ht="57.6" x14ac:dyDescent="0.3">
      <c r="A37" s="76"/>
      <c r="B37" s="8"/>
      <c r="C37" s="8" t="s">
        <v>405</v>
      </c>
      <c r="D37" s="8" t="s">
        <v>406</v>
      </c>
      <c r="E37" s="8" t="s">
        <v>407</v>
      </c>
      <c r="F37" s="8" t="s">
        <v>408</v>
      </c>
      <c r="G37" s="8" t="s">
        <v>409</v>
      </c>
      <c r="H37" s="8" t="s">
        <v>410</v>
      </c>
      <c r="I37" s="8" t="s">
        <v>411</v>
      </c>
      <c r="J37" s="8" t="s">
        <v>381</v>
      </c>
    </row>
    <row r="38" spans="1:10" ht="43.2" x14ac:dyDescent="0.3">
      <c r="A38" s="76"/>
      <c r="B38" s="8"/>
      <c r="C38" s="8" t="s">
        <v>412</v>
      </c>
      <c r="D38" s="76" t="s">
        <v>413</v>
      </c>
      <c r="E38" s="8" t="s">
        <v>414</v>
      </c>
      <c r="F38" s="8" t="s">
        <v>415</v>
      </c>
      <c r="G38" s="8" t="s">
        <v>416</v>
      </c>
      <c r="H38" s="8" t="s">
        <v>417</v>
      </c>
      <c r="I38" s="8" t="s">
        <v>418</v>
      </c>
      <c r="J38" s="8" t="s">
        <v>382</v>
      </c>
    </row>
    <row r="39" spans="1:10" ht="15" thickBot="1" x14ac:dyDescent="0.35">
      <c r="A39" s="89"/>
      <c r="B39" s="90"/>
      <c r="C39" s="90"/>
      <c r="D39" s="90" t="s">
        <v>103</v>
      </c>
      <c r="E39" s="90" t="s">
        <v>103</v>
      </c>
      <c r="F39" s="90" t="s">
        <v>103</v>
      </c>
      <c r="G39" s="90" t="s">
        <v>103</v>
      </c>
      <c r="H39" s="90"/>
      <c r="I39" s="90" t="s">
        <v>103</v>
      </c>
      <c r="J39" s="90" t="s">
        <v>103</v>
      </c>
    </row>
    <row r="40" spans="1:10" ht="15" thickBot="1" x14ac:dyDescent="0.35">
      <c r="A40" s="144" t="s">
        <v>419</v>
      </c>
      <c r="B40" s="145" t="s">
        <v>420</v>
      </c>
      <c r="C40" s="144"/>
      <c r="D40" s="129"/>
      <c r="E40" s="129"/>
      <c r="F40" s="129"/>
      <c r="G40" s="129"/>
      <c r="H40" s="129"/>
      <c r="I40" s="129"/>
      <c r="J40" s="129"/>
    </row>
    <row r="41" spans="1:10" ht="15" thickBot="1" x14ac:dyDescent="0.35">
      <c r="A41" s="337" t="s">
        <v>385</v>
      </c>
      <c r="B41" s="131">
        <v>44196</v>
      </c>
      <c r="C41" s="213">
        <v>1033354</v>
      </c>
      <c r="D41" s="213">
        <v>760911633</v>
      </c>
      <c r="E41" s="213">
        <v>131882990</v>
      </c>
      <c r="F41" s="213">
        <v>6403695</v>
      </c>
      <c r="G41" s="213">
        <v>1563188</v>
      </c>
      <c r="H41" s="213">
        <v>10708163</v>
      </c>
      <c r="I41" s="213">
        <v>10698459</v>
      </c>
      <c r="J41" s="213">
        <f>SUM(C41:I41)</f>
        <v>923201482</v>
      </c>
    </row>
    <row r="42" spans="1:10" ht="14.4" customHeight="1" thickBot="1" x14ac:dyDescent="0.35">
      <c r="A42" s="14" t="s">
        <v>386</v>
      </c>
      <c r="B42" t="s">
        <v>387</v>
      </c>
      <c r="C42" s="203">
        <v>0</v>
      </c>
      <c r="D42" s="203">
        <v>0</v>
      </c>
      <c r="E42" s="203">
        <v>398067</v>
      </c>
      <c r="F42" s="203">
        <v>509446</v>
      </c>
      <c r="G42" s="203">
        <v>0</v>
      </c>
      <c r="H42" s="203">
        <v>0</v>
      </c>
      <c r="I42" s="203">
        <v>25590489</v>
      </c>
      <c r="J42" s="213">
        <f t="shared" ref="J42:J45" si="4">SUM(C42:I42)</f>
        <v>26498002</v>
      </c>
    </row>
    <row r="43" spans="1:10" ht="14.4" customHeight="1" thickBot="1" x14ac:dyDescent="0.35">
      <c r="A43" s="133" t="s">
        <v>388</v>
      </c>
      <c r="B43" s="133" t="s">
        <v>421</v>
      </c>
      <c r="C43" s="203">
        <v>50814</v>
      </c>
      <c r="D43" s="203">
        <v>11809706</v>
      </c>
      <c r="E43" s="203">
        <v>3005303</v>
      </c>
      <c r="F43" s="203">
        <v>1312172</v>
      </c>
      <c r="G43" s="203">
        <v>0</v>
      </c>
      <c r="H43" s="203">
        <v>0</v>
      </c>
      <c r="I43" s="203">
        <v>-16177995</v>
      </c>
      <c r="J43" s="213">
        <f t="shared" si="4"/>
        <v>0</v>
      </c>
    </row>
    <row r="44" spans="1:10" ht="14.4" customHeight="1" thickBot="1" x14ac:dyDescent="0.35">
      <c r="A44" s="133" t="s">
        <v>390</v>
      </c>
      <c r="B44" s="133" t="s">
        <v>391</v>
      </c>
      <c r="C44" s="203">
        <v>0</v>
      </c>
      <c r="D44" s="203">
        <v>-1633464</v>
      </c>
      <c r="E44" s="203">
        <v>-1241454</v>
      </c>
      <c r="F44" s="203">
        <v>-435086</v>
      </c>
      <c r="G44" s="203">
        <v>0</v>
      </c>
      <c r="H44" s="203">
        <v>0</v>
      </c>
      <c r="I44" s="203">
        <v>-83938</v>
      </c>
      <c r="J44" s="213">
        <f t="shared" si="4"/>
        <v>-3393942</v>
      </c>
    </row>
    <row r="45" spans="1:10" ht="15" thickBot="1" x14ac:dyDescent="0.35">
      <c r="A45" s="89" t="s">
        <v>422</v>
      </c>
      <c r="B45" s="172" t="s">
        <v>389</v>
      </c>
      <c r="C45" s="203">
        <v>0</v>
      </c>
      <c r="D45" s="203">
        <v>0</v>
      </c>
      <c r="E45" s="203">
        <v>0</v>
      </c>
      <c r="F45" s="203">
        <v>0</v>
      </c>
      <c r="G45" s="203">
        <v>-24409</v>
      </c>
      <c r="H45" s="203">
        <v>0</v>
      </c>
      <c r="I45" s="203">
        <v>0</v>
      </c>
      <c r="J45" s="213">
        <f t="shared" si="4"/>
        <v>-24409</v>
      </c>
    </row>
    <row r="46" spans="1:10" ht="15" thickBot="1" x14ac:dyDescent="0.35">
      <c r="A46" s="335" t="s">
        <v>392</v>
      </c>
      <c r="B46" s="130">
        <v>44561</v>
      </c>
      <c r="C46" s="336">
        <f t="shared" ref="C46:I46" si="5">SUM(C41:C45)</f>
        <v>1084168</v>
      </c>
      <c r="D46" s="336">
        <f t="shared" si="5"/>
        <v>771087875</v>
      </c>
      <c r="E46" s="336">
        <f t="shared" si="5"/>
        <v>134044906</v>
      </c>
      <c r="F46" s="336">
        <f t="shared" si="5"/>
        <v>7790227</v>
      </c>
      <c r="G46" s="336">
        <f t="shared" si="5"/>
        <v>1538779</v>
      </c>
      <c r="H46" s="336">
        <f t="shared" si="5"/>
        <v>10708163</v>
      </c>
      <c r="I46" s="336">
        <f t="shared" si="5"/>
        <v>20027015</v>
      </c>
      <c r="J46" s="336">
        <f t="shared" ref="J46" si="6">SUM(C46:I46)</f>
        <v>946281133</v>
      </c>
    </row>
    <row r="47" spans="1:10" ht="15" thickBot="1" x14ac:dyDescent="0.35">
      <c r="A47" s="146" t="s">
        <v>423</v>
      </c>
      <c r="B47" s="146" t="s">
        <v>424</v>
      </c>
      <c r="C47" s="204"/>
      <c r="D47" s="204"/>
      <c r="E47" s="204"/>
      <c r="F47" s="204"/>
      <c r="G47" s="204"/>
      <c r="H47" s="204"/>
      <c r="I47" s="204"/>
      <c r="J47" s="204"/>
    </row>
    <row r="48" spans="1:10" ht="15" thickBot="1" x14ac:dyDescent="0.35">
      <c r="A48" s="337" t="s">
        <v>385</v>
      </c>
      <c r="B48" s="131">
        <v>44196</v>
      </c>
      <c r="C48" s="195">
        <v>0</v>
      </c>
      <c r="D48" s="195">
        <v>438591735</v>
      </c>
      <c r="E48" s="195">
        <v>58311555</v>
      </c>
      <c r="F48" s="195">
        <v>4328314</v>
      </c>
      <c r="G48" s="195">
        <v>0</v>
      </c>
      <c r="H48" s="195">
        <v>0</v>
      </c>
      <c r="I48" s="195">
        <v>0</v>
      </c>
      <c r="J48" s="195">
        <f t="shared" ref="J48:J52" si="7">SUM(C48:I48)</f>
        <v>501231604</v>
      </c>
    </row>
    <row r="49" spans="1:10" ht="15" thickBot="1" x14ac:dyDescent="0.35">
      <c r="A49" s="134" t="s">
        <v>395</v>
      </c>
      <c r="B49" s="134" t="s">
        <v>425</v>
      </c>
      <c r="C49" s="206">
        <v>0</v>
      </c>
      <c r="D49" s="206">
        <v>11405968</v>
      </c>
      <c r="E49" s="206">
        <v>4984802</v>
      </c>
      <c r="F49" s="206">
        <v>652568</v>
      </c>
      <c r="G49" s="206">
        <v>0</v>
      </c>
      <c r="H49" s="206" t="s">
        <v>426</v>
      </c>
      <c r="I49" s="206" t="s">
        <v>426</v>
      </c>
      <c r="J49" s="202">
        <f t="shared" si="7"/>
        <v>17043338</v>
      </c>
    </row>
    <row r="50" spans="1:10" ht="15" thickBot="1" x14ac:dyDescent="0.35">
      <c r="A50" s="134" t="s">
        <v>390</v>
      </c>
      <c r="B50" s="134" t="s">
        <v>391</v>
      </c>
      <c r="C50" s="203">
        <v>0</v>
      </c>
      <c r="D50" s="203">
        <v>-1207276</v>
      </c>
      <c r="E50" s="203">
        <v>-1024866</v>
      </c>
      <c r="F50" s="203">
        <v>-432989</v>
      </c>
      <c r="G50" s="203">
        <v>0</v>
      </c>
      <c r="H50" s="203" t="s">
        <v>426</v>
      </c>
      <c r="I50" s="203" t="s">
        <v>426</v>
      </c>
      <c r="J50" s="202">
        <f t="shared" si="7"/>
        <v>-2665131</v>
      </c>
    </row>
    <row r="51" spans="1:10" ht="15" thickBot="1" x14ac:dyDescent="0.35">
      <c r="A51" s="89" t="s">
        <v>388</v>
      </c>
      <c r="B51" s="89" t="s">
        <v>389</v>
      </c>
      <c r="C51" s="203" t="s">
        <v>124</v>
      </c>
      <c r="D51" s="203">
        <v>-1042906</v>
      </c>
      <c r="E51" s="203">
        <v>-137333</v>
      </c>
      <c r="F51" s="203">
        <v>1180239</v>
      </c>
      <c r="G51" s="203">
        <v>0</v>
      </c>
      <c r="H51" s="203" t="s">
        <v>426</v>
      </c>
      <c r="I51" s="203" t="s">
        <v>426</v>
      </c>
      <c r="J51" s="202">
        <f t="shared" si="7"/>
        <v>0</v>
      </c>
    </row>
    <row r="52" spans="1:10" ht="15" thickBot="1" x14ac:dyDescent="0.35">
      <c r="A52" s="341" t="s">
        <v>392</v>
      </c>
      <c r="B52" s="342">
        <v>44561</v>
      </c>
      <c r="C52" s="343">
        <v>0</v>
      </c>
      <c r="D52" s="343">
        <f>SUM(D48:D51)</f>
        <v>447747521</v>
      </c>
      <c r="E52" s="343">
        <f>SUM(E48:E51)</f>
        <v>62134158</v>
      </c>
      <c r="F52" s="343">
        <f>SUM(F48:F51)</f>
        <v>5728132</v>
      </c>
      <c r="G52" s="343">
        <v>0</v>
      </c>
      <c r="H52" s="343">
        <v>0</v>
      </c>
      <c r="I52" s="343">
        <v>0</v>
      </c>
      <c r="J52" s="343">
        <f t="shared" si="7"/>
        <v>515609811</v>
      </c>
    </row>
    <row r="53" spans="1:10" ht="15" thickTop="1" x14ac:dyDescent="0.3">
      <c r="A53" s="102" t="s">
        <v>427</v>
      </c>
      <c r="B53" s="102" t="s">
        <v>428</v>
      </c>
      <c r="C53" s="195">
        <f t="shared" ref="C53:J53" si="8">C41-C48</f>
        <v>1033354</v>
      </c>
      <c r="D53" s="195">
        <f t="shared" si="8"/>
        <v>322319898</v>
      </c>
      <c r="E53" s="195">
        <f t="shared" si="8"/>
        <v>73571435</v>
      </c>
      <c r="F53" s="195">
        <f t="shared" si="8"/>
        <v>2075381</v>
      </c>
      <c r="G53" s="195">
        <f t="shared" si="8"/>
        <v>1563188</v>
      </c>
      <c r="H53" s="195">
        <f t="shared" si="8"/>
        <v>10708163</v>
      </c>
      <c r="I53" s="195">
        <f t="shared" si="8"/>
        <v>10698459</v>
      </c>
      <c r="J53" s="195">
        <f t="shared" si="8"/>
        <v>421969878</v>
      </c>
    </row>
    <row r="54" spans="1:10" ht="15" thickBot="1" x14ac:dyDescent="0.35">
      <c r="A54" s="83" t="s">
        <v>429</v>
      </c>
      <c r="B54" s="83" t="s">
        <v>430</v>
      </c>
      <c r="C54" s="193">
        <f t="shared" ref="C54:J54" si="9">C46-C52</f>
        <v>1084168</v>
      </c>
      <c r="D54" s="193">
        <f t="shared" si="9"/>
        <v>323340354</v>
      </c>
      <c r="E54" s="193">
        <f t="shared" si="9"/>
        <v>71910748</v>
      </c>
      <c r="F54" s="193">
        <f t="shared" si="9"/>
        <v>2062095</v>
      </c>
      <c r="G54" s="193">
        <f t="shared" si="9"/>
        <v>1538779</v>
      </c>
      <c r="H54" s="193">
        <f t="shared" si="9"/>
        <v>10708163</v>
      </c>
      <c r="I54" s="193">
        <f t="shared" si="9"/>
        <v>20027015</v>
      </c>
      <c r="J54" s="193">
        <f t="shared" si="9"/>
        <v>430671322</v>
      </c>
    </row>
    <row r="55" spans="1:10" ht="15" thickTop="1" x14ac:dyDescent="0.3">
      <c r="A55" s="96"/>
      <c r="B55" s="96"/>
      <c r="C55" s="207"/>
      <c r="D55" s="208"/>
      <c r="E55" s="208"/>
      <c r="F55" s="209"/>
      <c r="G55" s="209"/>
      <c r="H55" s="209"/>
    </row>
    <row r="56" spans="1:10" x14ac:dyDescent="0.3">
      <c r="A56" s="91" t="s">
        <v>431</v>
      </c>
      <c r="B56" s="79" t="s">
        <v>432</v>
      </c>
      <c r="C56" s="209"/>
      <c r="D56" s="209"/>
      <c r="E56" s="209"/>
      <c r="F56" s="209"/>
      <c r="G56" s="209"/>
      <c r="H56" s="209"/>
    </row>
    <row r="57" spans="1:10" ht="57.6" x14ac:dyDescent="0.3">
      <c r="A57" s="76"/>
      <c r="B57" s="8"/>
      <c r="C57" s="8" t="s">
        <v>405</v>
      </c>
      <c r="D57" s="210" t="s">
        <v>406</v>
      </c>
      <c r="E57" s="210" t="s">
        <v>407</v>
      </c>
      <c r="F57" s="210" t="s">
        <v>408</v>
      </c>
      <c r="G57" s="210" t="s">
        <v>409</v>
      </c>
      <c r="H57" s="210" t="s">
        <v>410</v>
      </c>
      <c r="I57" s="210" t="s">
        <v>411</v>
      </c>
      <c r="J57" s="210" t="s">
        <v>381</v>
      </c>
    </row>
    <row r="58" spans="1:10" ht="43.2" x14ac:dyDescent="0.3">
      <c r="A58" s="76"/>
      <c r="B58" s="8"/>
      <c r="C58" s="8" t="s">
        <v>412</v>
      </c>
      <c r="D58" s="346" t="s">
        <v>413</v>
      </c>
      <c r="E58" s="347" t="s">
        <v>414</v>
      </c>
      <c r="F58" s="347" t="s">
        <v>415</v>
      </c>
      <c r="G58" s="347" t="s">
        <v>416</v>
      </c>
      <c r="H58" s="347" t="s">
        <v>417</v>
      </c>
      <c r="I58" s="347" t="s">
        <v>418</v>
      </c>
      <c r="J58" s="347" t="s">
        <v>382</v>
      </c>
    </row>
    <row r="59" spans="1:10" ht="15" thickBot="1" x14ac:dyDescent="0.35">
      <c r="A59" s="89"/>
      <c r="B59" s="90"/>
      <c r="C59" s="90"/>
      <c r="D59" s="203" t="s">
        <v>103</v>
      </c>
      <c r="E59" s="203" t="s">
        <v>103</v>
      </c>
      <c r="F59" s="203" t="s">
        <v>103</v>
      </c>
      <c r="G59" s="203" t="s">
        <v>103</v>
      </c>
      <c r="H59" s="203"/>
      <c r="I59" s="203" t="s">
        <v>103</v>
      </c>
      <c r="J59" s="203" t="s">
        <v>103</v>
      </c>
    </row>
    <row r="60" spans="1:10" ht="15" thickBot="1" x14ac:dyDescent="0.35">
      <c r="A60" s="144" t="s">
        <v>419</v>
      </c>
      <c r="B60" s="145" t="s">
        <v>420</v>
      </c>
      <c r="C60" s="144"/>
      <c r="D60" s="211"/>
      <c r="E60" s="211"/>
      <c r="F60" s="211"/>
      <c r="G60" s="211"/>
      <c r="H60" s="211"/>
      <c r="I60" s="211"/>
      <c r="J60" s="211"/>
    </row>
    <row r="61" spans="1:10" ht="15" thickBot="1" x14ac:dyDescent="0.35">
      <c r="A61" s="337" t="s">
        <v>392</v>
      </c>
      <c r="B61" s="131">
        <v>44561</v>
      </c>
      <c r="C61" s="212">
        <f>C46</f>
        <v>1084168</v>
      </c>
      <c r="D61" s="212">
        <f t="shared" ref="D61:I61" si="10">D46</f>
        <v>771087875</v>
      </c>
      <c r="E61" s="212">
        <f t="shared" si="10"/>
        <v>134044906</v>
      </c>
      <c r="F61" s="212">
        <f t="shared" si="10"/>
        <v>7790227</v>
      </c>
      <c r="G61" s="212">
        <f t="shared" si="10"/>
        <v>1538779</v>
      </c>
      <c r="H61" s="212">
        <f t="shared" si="10"/>
        <v>10708163</v>
      </c>
      <c r="I61" s="212">
        <f t="shared" si="10"/>
        <v>20027015</v>
      </c>
      <c r="J61" s="213">
        <f t="shared" ref="J61:J66" si="11">SUM(C61:I61)</f>
        <v>946281133</v>
      </c>
    </row>
    <row r="62" spans="1:10" ht="15" thickBot="1" x14ac:dyDescent="0.35">
      <c r="A62" s="14" t="s">
        <v>386</v>
      </c>
      <c r="B62" s="14" t="s">
        <v>387</v>
      </c>
      <c r="C62" s="203">
        <v>8306</v>
      </c>
      <c r="D62" s="203">
        <v>44902</v>
      </c>
      <c r="E62" s="203">
        <v>1245908</v>
      </c>
      <c r="F62" s="203">
        <v>1131296</v>
      </c>
      <c r="G62" s="339">
        <v>0</v>
      </c>
      <c r="H62" s="203">
        <v>0</v>
      </c>
      <c r="I62" s="203">
        <v>11734895</v>
      </c>
      <c r="J62" s="362">
        <f t="shared" si="11"/>
        <v>14165307</v>
      </c>
    </row>
    <row r="63" spans="1:10" ht="15" thickBot="1" x14ac:dyDescent="0.35">
      <c r="A63" s="134" t="s">
        <v>388</v>
      </c>
      <c r="B63" s="134" t="s">
        <v>421</v>
      </c>
      <c r="C63" s="203">
        <v>0</v>
      </c>
      <c r="D63" s="203">
        <v>15832904</v>
      </c>
      <c r="E63" s="203">
        <v>275880</v>
      </c>
      <c r="F63" s="203">
        <v>5392598</v>
      </c>
      <c r="G63" s="203">
        <v>286605</v>
      </c>
      <c r="H63" s="203">
        <v>0</v>
      </c>
      <c r="I63" s="203">
        <v>-21501382</v>
      </c>
      <c r="J63" s="362">
        <f t="shared" si="11"/>
        <v>286605</v>
      </c>
    </row>
    <row r="64" spans="1:10" ht="15" thickBot="1" x14ac:dyDescent="0.35">
      <c r="A64" s="89" t="s">
        <v>390</v>
      </c>
      <c r="B64" s="134" t="s">
        <v>391</v>
      </c>
      <c r="C64" s="203">
        <v>0</v>
      </c>
      <c r="D64" s="203">
        <v>-1279861</v>
      </c>
      <c r="E64" s="203">
        <v>-1871523</v>
      </c>
      <c r="F64" s="203">
        <v>-834765</v>
      </c>
      <c r="G64" s="203">
        <v>0</v>
      </c>
      <c r="H64" s="203">
        <v>0</v>
      </c>
      <c r="I64" s="203">
        <v>0</v>
      </c>
      <c r="J64" s="362">
        <f t="shared" si="11"/>
        <v>-3986149</v>
      </c>
    </row>
    <row r="65" spans="1:10" ht="15" thickBot="1" x14ac:dyDescent="0.35">
      <c r="A65" s="89" t="s">
        <v>422</v>
      </c>
      <c r="B65" s="172" t="s">
        <v>389</v>
      </c>
      <c r="C65" s="203">
        <v>0</v>
      </c>
      <c r="D65" s="203">
        <v>0</v>
      </c>
      <c r="E65" s="203">
        <v>0</v>
      </c>
      <c r="F65" s="203">
        <v>0</v>
      </c>
      <c r="G65" s="203">
        <v>0</v>
      </c>
      <c r="H65" s="203">
        <v>0</v>
      </c>
      <c r="I65" s="203">
        <v>0</v>
      </c>
      <c r="J65" s="362">
        <f t="shared" si="11"/>
        <v>0</v>
      </c>
    </row>
    <row r="66" spans="1:10" ht="15" thickBot="1" x14ac:dyDescent="0.35">
      <c r="A66" s="337" t="s">
        <v>401</v>
      </c>
      <c r="B66" s="131">
        <v>44926</v>
      </c>
      <c r="C66" s="336">
        <f>SUM(C61:C65)</f>
        <v>1092474</v>
      </c>
      <c r="D66" s="336">
        <f t="shared" ref="D66:I66" si="12">SUM(D61:D65)</f>
        <v>785685820</v>
      </c>
      <c r="E66" s="336">
        <f t="shared" si="12"/>
        <v>133695171</v>
      </c>
      <c r="F66" s="336">
        <f t="shared" si="12"/>
        <v>13479356</v>
      </c>
      <c r="G66" s="336">
        <f t="shared" si="12"/>
        <v>1825384</v>
      </c>
      <c r="H66" s="336">
        <f t="shared" si="12"/>
        <v>10708163</v>
      </c>
      <c r="I66" s="336">
        <f t="shared" si="12"/>
        <v>10260528</v>
      </c>
      <c r="J66" s="336">
        <f t="shared" si="11"/>
        <v>956746896</v>
      </c>
    </row>
    <row r="67" spans="1:10" ht="15" thickBot="1" x14ac:dyDescent="0.35">
      <c r="A67" s="146" t="s">
        <v>423</v>
      </c>
      <c r="B67" s="146" t="s">
        <v>424</v>
      </c>
      <c r="C67" s="204"/>
      <c r="D67" s="204"/>
      <c r="E67" s="204"/>
      <c r="F67" s="204"/>
      <c r="G67" s="204"/>
      <c r="H67" s="204"/>
      <c r="I67" s="204"/>
      <c r="J67" s="204"/>
    </row>
    <row r="68" spans="1:10" ht="15" thickBot="1" x14ac:dyDescent="0.35">
      <c r="A68" s="337" t="s">
        <v>392</v>
      </c>
      <c r="B68" s="131">
        <v>44561</v>
      </c>
      <c r="C68" s="195">
        <f>C52</f>
        <v>0</v>
      </c>
      <c r="D68" s="195">
        <f t="shared" ref="D68:I68" si="13">D52</f>
        <v>447747521</v>
      </c>
      <c r="E68" s="195">
        <f t="shared" si="13"/>
        <v>62134158</v>
      </c>
      <c r="F68" s="195">
        <f t="shared" si="13"/>
        <v>5728132</v>
      </c>
      <c r="G68" s="195">
        <f t="shared" si="13"/>
        <v>0</v>
      </c>
      <c r="H68" s="195">
        <f t="shared" si="13"/>
        <v>0</v>
      </c>
      <c r="I68" s="195">
        <f t="shared" si="13"/>
        <v>0</v>
      </c>
      <c r="J68" s="195">
        <f>SUM(C68:I68)</f>
        <v>515609811</v>
      </c>
    </row>
    <row r="69" spans="1:10" ht="15" thickBot="1" x14ac:dyDescent="0.35">
      <c r="A69" s="14" t="s">
        <v>395</v>
      </c>
      <c r="B69" s="14" t="s">
        <v>425</v>
      </c>
      <c r="C69" s="206">
        <v>0</v>
      </c>
      <c r="D69" s="206">
        <v>11347304</v>
      </c>
      <c r="E69" s="206">
        <v>4919731.78</v>
      </c>
      <c r="F69" s="206">
        <v>856648</v>
      </c>
      <c r="G69" s="206">
        <v>0</v>
      </c>
      <c r="H69" s="206">
        <v>0</v>
      </c>
      <c r="I69" s="206">
        <v>0</v>
      </c>
      <c r="J69" s="205">
        <f t="shared" ref="J69:J74" si="14">SUM(C69:I69)</f>
        <v>17123683.780000001</v>
      </c>
    </row>
    <row r="70" spans="1:10" ht="15" thickBot="1" x14ac:dyDescent="0.35">
      <c r="A70" s="134" t="s">
        <v>390</v>
      </c>
      <c r="B70" s="134" t="s">
        <v>391</v>
      </c>
      <c r="C70" s="203">
        <v>0</v>
      </c>
      <c r="D70" s="203">
        <v>-940900</v>
      </c>
      <c r="E70" s="203">
        <v>-1325061</v>
      </c>
      <c r="F70" s="203">
        <v>-798636</v>
      </c>
      <c r="G70" s="203">
        <v>0</v>
      </c>
      <c r="H70" s="203">
        <v>0</v>
      </c>
      <c r="I70" s="203">
        <v>0</v>
      </c>
      <c r="J70" s="205">
        <f t="shared" si="14"/>
        <v>-3064597</v>
      </c>
    </row>
    <row r="71" spans="1:10" ht="15" thickBot="1" x14ac:dyDescent="0.35">
      <c r="A71" s="14" t="s">
        <v>388</v>
      </c>
      <c r="B71" s="14" t="s">
        <v>389</v>
      </c>
      <c r="C71" s="203"/>
      <c r="D71" s="203">
        <v>-22478</v>
      </c>
      <c r="E71" s="203">
        <v>-1002909</v>
      </c>
      <c r="F71" s="203">
        <v>1025387</v>
      </c>
      <c r="G71" s="203">
        <v>0</v>
      </c>
      <c r="H71" s="203">
        <v>0</v>
      </c>
      <c r="I71" s="203">
        <v>0</v>
      </c>
      <c r="J71" s="205">
        <f t="shared" si="14"/>
        <v>0</v>
      </c>
    </row>
    <row r="72" spans="1:10" ht="15" thickBot="1" x14ac:dyDescent="0.35">
      <c r="A72" s="338" t="s">
        <v>401</v>
      </c>
      <c r="B72" s="132">
        <v>44926</v>
      </c>
      <c r="C72" s="193">
        <f>SUM(C68:C71)</f>
        <v>0</v>
      </c>
      <c r="D72" s="193">
        <f t="shared" ref="D72:I72" si="15">SUM(D68:D71)</f>
        <v>458131447</v>
      </c>
      <c r="E72" s="193">
        <f t="shared" si="15"/>
        <v>64725919.780000001</v>
      </c>
      <c r="F72" s="193">
        <f t="shared" si="15"/>
        <v>6811531</v>
      </c>
      <c r="G72" s="193">
        <f t="shared" si="15"/>
        <v>0</v>
      </c>
      <c r="H72" s="193">
        <f t="shared" si="15"/>
        <v>0</v>
      </c>
      <c r="I72" s="193">
        <f t="shared" si="15"/>
        <v>0</v>
      </c>
      <c r="J72" s="193">
        <f t="shared" si="14"/>
        <v>529668897.77999997</v>
      </c>
    </row>
    <row r="73" spans="1:10" ht="15" thickTop="1" x14ac:dyDescent="0.3">
      <c r="A73" s="102" t="s">
        <v>399</v>
      </c>
      <c r="B73" s="102" t="s">
        <v>430</v>
      </c>
      <c r="C73" s="195">
        <f>C61-C68</f>
        <v>1084168</v>
      </c>
      <c r="D73" s="195">
        <f t="shared" ref="D73:I73" si="16">D61-D68</f>
        <v>323340354</v>
      </c>
      <c r="E73" s="195">
        <f t="shared" si="16"/>
        <v>71910748</v>
      </c>
      <c r="F73" s="195">
        <f t="shared" si="16"/>
        <v>2062095</v>
      </c>
      <c r="G73" s="195">
        <f t="shared" si="16"/>
        <v>1538779</v>
      </c>
      <c r="H73" s="195">
        <f t="shared" si="16"/>
        <v>10708163</v>
      </c>
      <c r="I73" s="195">
        <f t="shared" si="16"/>
        <v>20027015</v>
      </c>
      <c r="J73" s="195">
        <f>SUM(C73:I73)</f>
        <v>430671322</v>
      </c>
    </row>
    <row r="74" spans="1:10" ht="15" thickBot="1" x14ac:dyDescent="0.35">
      <c r="A74" s="83" t="s">
        <v>402</v>
      </c>
      <c r="B74" s="83" t="s">
        <v>433</v>
      </c>
      <c r="C74" s="193">
        <f>C66-C72</f>
        <v>1092474</v>
      </c>
      <c r="D74" s="193">
        <f t="shared" ref="D74:I74" si="17">D66-D72</f>
        <v>327554373</v>
      </c>
      <c r="E74" s="193">
        <f t="shared" si="17"/>
        <v>68969251.219999999</v>
      </c>
      <c r="F74" s="193">
        <f t="shared" si="17"/>
        <v>6667825</v>
      </c>
      <c r="G74" s="193">
        <f t="shared" si="17"/>
        <v>1825384</v>
      </c>
      <c r="H74" s="193">
        <f t="shared" si="17"/>
        <v>10708163</v>
      </c>
      <c r="I74" s="193">
        <f t="shared" si="17"/>
        <v>10260528</v>
      </c>
      <c r="J74" s="193">
        <f t="shared" si="14"/>
        <v>427077998.22000003</v>
      </c>
    </row>
    <row r="75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69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58" customFormat="1" ht="60.6" customHeight="1" x14ac:dyDescent="0.3">
      <c r="A1" s="171" t="str">
        <f>'Peļņas vai zaudējumu pārskats'!A1</f>
        <v>AS "CONEXUS BALTIC GRID" 2022.GADA PĀRSKATS</v>
      </c>
      <c r="B1" s="171" t="str">
        <f>'Peļņas vai zaudējumu pārskats'!B1</f>
        <v>AS "CONEXUS BALTIC GRID" ANNUAL REPORT FOR 2022</v>
      </c>
    </row>
    <row r="2" spans="1:5" s="158" customFormat="1" ht="15.6" x14ac:dyDescent="0.3">
      <c r="A2" s="79" t="s">
        <v>434</v>
      </c>
      <c r="B2" s="79" t="s">
        <v>435</v>
      </c>
    </row>
    <row r="3" spans="1:5" s="158" customFormat="1" ht="15.6" x14ac:dyDescent="0.3">
      <c r="A3" s="103"/>
      <c r="B3" s="103"/>
      <c r="C3" s="104">
        <v>44926</v>
      </c>
      <c r="D3" s="173">
        <v>44561</v>
      </c>
    </row>
    <row r="4" spans="1:5" s="158" customFormat="1" ht="15.6" x14ac:dyDescent="0.3">
      <c r="A4" s="100"/>
      <c r="B4" s="100"/>
      <c r="C4" s="174" t="s">
        <v>103</v>
      </c>
      <c r="D4" s="174" t="s">
        <v>103</v>
      </c>
    </row>
    <row r="5" spans="1:5" s="158" customFormat="1" ht="15.6" x14ac:dyDescent="0.3">
      <c r="A5" s="33" t="s">
        <v>436</v>
      </c>
      <c r="B5" s="33" t="s">
        <v>437</v>
      </c>
      <c r="C5" s="219">
        <v>1209438</v>
      </c>
      <c r="D5" s="1">
        <v>1310224</v>
      </c>
    </row>
    <row r="6" spans="1:5" s="158" customFormat="1" ht="15.6" x14ac:dyDescent="0.3">
      <c r="A6" s="101" t="s">
        <v>438</v>
      </c>
      <c r="B6" t="s">
        <v>439</v>
      </c>
      <c r="C6" s="225">
        <v>-100786</v>
      </c>
      <c r="D6" s="184">
        <v>-100786</v>
      </c>
    </row>
    <row r="7" spans="1:5" s="158" customFormat="1" ht="15.6" x14ac:dyDescent="0.3">
      <c r="A7" s="102" t="s">
        <v>440</v>
      </c>
      <c r="B7" s="102" t="s">
        <v>441</v>
      </c>
      <c r="C7" s="240">
        <f>C5+C6</f>
        <v>1108652</v>
      </c>
      <c r="D7" s="240">
        <f>D5+D6</f>
        <v>1209438</v>
      </c>
    </row>
    <row r="8" spans="1:5" s="158" customFormat="1" ht="15.6" x14ac:dyDescent="0.3">
      <c r="A8" s="101" t="s">
        <v>442</v>
      </c>
      <c r="B8" s="101" t="s">
        <v>443</v>
      </c>
      <c r="C8" s="219">
        <v>100786</v>
      </c>
      <c r="D8" s="1">
        <v>100786</v>
      </c>
    </row>
    <row r="9" spans="1:5" s="158" customFormat="1" ht="15.6" x14ac:dyDescent="0.3">
      <c r="A9" s="101" t="s">
        <v>444</v>
      </c>
      <c r="B9" s="101" t="s">
        <v>445</v>
      </c>
      <c r="C9" s="219">
        <v>1007865</v>
      </c>
      <c r="D9" s="1">
        <v>1108651</v>
      </c>
    </row>
    <row r="10" spans="1:5" s="158" customFormat="1" ht="15.6" x14ac:dyDescent="0.3">
      <c r="A10" s="171"/>
      <c r="B10" s="171"/>
    </row>
    <row r="11" spans="1:5" x14ac:dyDescent="0.3">
      <c r="A11" s="79" t="s">
        <v>446</v>
      </c>
      <c r="B11" s="79" t="s">
        <v>447</v>
      </c>
    </row>
    <row r="12" spans="1:5" ht="14.4" customHeight="1" x14ac:dyDescent="0.3">
      <c r="A12" s="98"/>
      <c r="B12" s="481">
        <v>44926</v>
      </c>
      <c r="C12" s="481"/>
      <c r="D12" s="173">
        <v>44561</v>
      </c>
      <c r="E12" s="74"/>
    </row>
    <row r="13" spans="1:5" ht="14.4" customHeight="1" x14ac:dyDescent="0.3">
      <c r="A13" s="101"/>
      <c r="B13" s="482" t="s">
        <v>103</v>
      </c>
      <c r="C13" s="482"/>
      <c r="D13" s="174" t="s">
        <v>103</v>
      </c>
      <c r="E13" s="93"/>
    </row>
    <row r="14" spans="1:5" x14ac:dyDescent="0.3">
      <c r="A14" s="33" t="s">
        <v>132</v>
      </c>
      <c r="B14" s="100" t="s">
        <v>133</v>
      </c>
      <c r="C14" s="49"/>
      <c r="D14" s="174"/>
      <c r="E14" s="93"/>
    </row>
    <row r="15" spans="1:5" ht="28.8" x14ac:dyDescent="0.3">
      <c r="A15" s="33" t="s">
        <v>448</v>
      </c>
      <c r="B15" s="407" t="s">
        <v>449</v>
      </c>
      <c r="C15" s="241">
        <f>D18</f>
        <v>451108</v>
      </c>
      <c r="D15" s="197">
        <v>503584</v>
      </c>
      <c r="E15" s="45"/>
    </row>
    <row r="16" spans="1:5" ht="14.4" customHeight="1" x14ac:dyDescent="0.3">
      <c r="A16" s="101" t="s">
        <v>450</v>
      </c>
      <c r="B16" s="101" t="s">
        <v>451</v>
      </c>
      <c r="C16" s="225">
        <v>36646</v>
      </c>
      <c r="D16" s="184">
        <v>40976</v>
      </c>
      <c r="E16" s="45"/>
    </row>
    <row r="17" spans="1:5" ht="27" customHeight="1" x14ac:dyDescent="0.3">
      <c r="A17" s="101" t="s">
        <v>452</v>
      </c>
      <c r="B17" s="101" t="s">
        <v>453</v>
      </c>
      <c r="C17" s="225">
        <v>-26251</v>
      </c>
      <c r="D17" s="184">
        <v>-93452</v>
      </c>
      <c r="E17" s="45"/>
    </row>
    <row r="18" spans="1:5" ht="28.8" x14ac:dyDescent="0.3">
      <c r="A18" s="102" t="s">
        <v>454</v>
      </c>
      <c r="B18" s="102" t="s">
        <v>455</v>
      </c>
      <c r="C18" s="231">
        <f>SUM(C15:C17)</f>
        <v>461503</v>
      </c>
      <c r="D18" s="231">
        <f>SUM(D15:D17)</f>
        <v>451108</v>
      </c>
      <c r="E18" s="45"/>
    </row>
    <row r="19" spans="1:5" x14ac:dyDescent="0.3">
      <c r="A19" s="42" t="s">
        <v>456</v>
      </c>
      <c r="B19" s="42" t="s">
        <v>457</v>
      </c>
      <c r="C19" s="242"/>
      <c r="D19" s="214"/>
      <c r="E19" s="45"/>
    </row>
    <row r="20" spans="1:5" ht="28.8" x14ac:dyDescent="0.3">
      <c r="A20" s="42" t="s">
        <v>448</v>
      </c>
      <c r="B20" s="407" t="s">
        <v>449</v>
      </c>
      <c r="C20" s="241">
        <f>D24</f>
        <v>467337</v>
      </c>
      <c r="D20" s="197">
        <v>514070</v>
      </c>
      <c r="E20" s="93"/>
    </row>
    <row r="21" spans="1:5" ht="14.4" customHeight="1" x14ac:dyDescent="0.3">
      <c r="A21" s="18" t="s">
        <v>450</v>
      </c>
      <c r="B21" s="18" t="s">
        <v>451</v>
      </c>
      <c r="C21" s="241">
        <v>36646</v>
      </c>
      <c r="D21" s="197">
        <v>40976</v>
      </c>
      <c r="E21" s="45"/>
    </row>
    <row r="22" spans="1:5" ht="28.8" x14ac:dyDescent="0.3">
      <c r="A22" s="101" t="s">
        <v>458</v>
      </c>
      <c r="B22" s="101" t="s">
        <v>459</v>
      </c>
      <c r="C22" s="225">
        <v>-40217</v>
      </c>
      <c r="D22" s="184">
        <v>-110560</v>
      </c>
      <c r="E22" s="93"/>
    </row>
    <row r="23" spans="1:5" ht="14.4" customHeight="1" x14ac:dyDescent="0.3">
      <c r="A23" s="49" t="s">
        <v>460</v>
      </c>
      <c r="B23" s="49" t="s">
        <v>461</v>
      </c>
      <c r="C23" s="243">
        <v>20656</v>
      </c>
      <c r="D23" s="208">
        <v>22851</v>
      </c>
      <c r="E23" s="45"/>
    </row>
    <row r="24" spans="1:5" ht="14.4" customHeight="1" x14ac:dyDescent="0.3">
      <c r="A24" s="102" t="s">
        <v>454</v>
      </c>
      <c r="B24" s="102" t="s">
        <v>462</v>
      </c>
      <c r="C24" s="231">
        <f>SUM(C20:C23)</f>
        <v>484422</v>
      </c>
      <c r="D24" s="231">
        <f>SUM(D20:D23)</f>
        <v>467337</v>
      </c>
      <c r="E24" s="45"/>
    </row>
    <row r="25" spans="1:5" ht="14.4" customHeight="1" x14ac:dyDescent="0.3">
      <c r="A25" s="49" t="s">
        <v>463</v>
      </c>
      <c r="B25" s="49" t="s">
        <v>464</v>
      </c>
      <c r="C25" s="243">
        <v>459358</v>
      </c>
      <c r="D25" s="208">
        <v>447940</v>
      </c>
      <c r="E25" s="45"/>
    </row>
    <row r="26" spans="1:5" ht="15" thickBot="1" x14ac:dyDescent="0.35">
      <c r="A26" s="135" t="s">
        <v>465</v>
      </c>
      <c r="B26" s="135" t="s">
        <v>466</v>
      </c>
      <c r="C26" s="244">
        <v>25064</v>
      </c>
      <c r="D26" s="216">
        <v>19397</v>
      </c>
      <c r="E26" s="45"/>
    </row>
    <row r="27" spans="1:5" ht="32.4" thickTop="1" x14ac:dyDescent="0.3">
      <c r="A27" s="359" t="s">
        <v>467</v>
      </c>
      <c r="B27" s="359" t="s">
        <v>468</v>
      </c>
      <c r="C27" s="49"/>
      <c r="D27" s="74"/>
      <c r="E27" s="45"/>
    </row>
    <row r="28" spans="1:5" x14ac:dyDescent="0.3">
      <c r="A28" s="97"/>
      <c r="B28" s="97"/>
      <c r="C28" s="73"/>
      <c r="D28" s="74"/>
      <c r="E28" s="45"/>
    </row>
    <row r="29" spans="1:5" x14ac:dyDescent="0.3">
      <c r="A29" s="97"/>
      <c r="B29" s="79"/>
      <c r="C29" s="73"/>
      <c r="D29" s="74"/>
      <c r="E29" s="45"/>
    </row>
    <row r="30" spans="1:5" x14ac:dyDescent="0.3">
      <c r="A30" s="79"/>
      <c r="B30" s="49"/>
    </row>
    <row r="31" spans="1:5" x14ac:dyDescent="0.3">
      <c r="A31" s="49"/>
      <c r="B31" s="80"/>
      <c r="C31" s="97"/>
      <c r="D31" s="74"/>
    </row>
    <row r="32" spans="1:5" ht="14.4" customHeight="1" x14ac:dyDescent="0.3">
      <c r="A32" s="80"/>
      <c r="B32" s="49"/>
      <c r="C32" s="93"/>
      <c r="D32" s="93"/>
    </row>
    <row r="33" spans="1:5" ht="14.4" customHeight="1" x14ac:dyDescent="0.3">
      <c r="A33" s="96"/>
      <c r="B33" s="96"/>
      <c r="C33" s="94"/>
      <c r="D33" s="94"/>
    </row>
    <row r="34" spans="1:5" ht="14.4" customHeight="1" x14ac:dyDescent="0.3">
      <c r="A34" s="96"/>
      <c r="B34" s="96"/>
      <c r="C34" s="94"/>
      <c r="D34" s="94"/>
    </row>
    <row r="35" spans="1:5" ht="14.4" customHeight="1" x14ac:dyDescent="0.3">
      <c r="A35" s="96"/>
      <c r="B35" s="96"/>
      <c r="C35" s="94"/>
      <c r="D35" s="94"/>
    </row>
    <row r="36" spans="1:5" ht="14.4" customHeight="1" x14ac:dyDescent="0.3">
      <c r="A36" s="96"/>
      <c r="B36" s="96"/>
      <c r="C36" s="94"/>
      <c r="D36" s="94"/>
    </row>
    <row r="37" spans="1:5" ht="14.4" customHeight="1" x14ac:dyDescent="0.3">
      <c r="A37" s="96"/>
      <c r="B37" s="97"/>
      <c r="C37" s="94"/>
      <c r="D37" s="94"/>
    </row>
    <row r="38" spans="1:5" x14ac:dyDescent="0.3">
      <c r="A38" s="97"/>
      <c r="B38" s="96"/>
      <c r="C38" s="95"/>
      <c r="D38" s="95"/>
    </row>
    <row r="39" spans="1:5" x14ac:dyDescent="0.3">
      <c r="A39" s="96"/>
      <c r="B39" s="51"/>
      <c r="C39" s="44"/>
      <c r="D39" s="93"/>
      <c r="E39" s="45"/>
    </row>
    <row r="40" spans="1:5" x14ac:dyDescent="0.3">
      <c r="A40" s="51"/>
      <c r="B40" s="51"/>
      <c r="C40" s="48"/>
      <c r="D40" s="52"/>
      <c r="E40" s="53"/>
    </row>
    <row r="41" spans="1:5" x14ac:dyDescent="0.3">
      <c r="A41" s="51"/>
      <c r="B41" s="79"/>
      <c r="C41" s="48"/>
      <c r="D41" s="52"/>
      <c r="E41" s="53"/>
    </row>
    <row r="42" spans="1:5" x14ac:dyDescent="0.3">
      <c r="A42" s="79"/>
      <c r="B42" s="49"/>
    </row>
    <row r="43" spans="1:5" x14ac:dyDescent="0.3">
      <c r="A43" s="49"/>
      <c r="B43" s="80"/>
      <c r="C43" s="97"/>
      <c r="D43" s="74"/>
    </row>
    <row r="44" spans="1:5" ht="14.4" customHeight="1" x14ac:dyDescent="0.3">
      <c r="A44" s="80"/>
      <c r="B44" s="49"/>
      <c r="C44" s="93"/>
      <c r="D44" s="93"/>
    </row>
    <row r="45" spans="1:5" ht="14.4" customHeight="1" x14ac:dyDescent="0.3">
      <c r="A45" s="96"/>
      <c r="B45" s="96"/>
      <c r="C45" s="93"/>
      <c r="D45" s="96"/>
    </row>
    <row r="46" spans="1:5" ht="14.4" customHeight="1" x14ac:dyDescent="0.3">
      <c r="A46" s="96"/>
      <c r="B46" s="96"/>
      <c r="C46" s="93"/>
      <c r="D46" s="96"/>
    </row>
    <row r="47" spans="1:5" ht="14.4" customHeight="1" x14ac:dyDescent="0.3">
      <c r="A47" s="96"/>
      <c r="B47" s="96"/>
      <c r="C47" s="93"/>
      <c r="D47" s="96"/>
    </row>
    <row r="48" spans="1:5" ht="14.4" customHeight="1" x14ac:dyDescent="0.3">
      <c r="A48" s="96"/>
      <c r="B48" s="97"/>
      <c r="C48" s="93"/>
      <c r="D48" s="96"/>
    </row>
    <row r="49" spans="1:5" x14ac:dyDescent="0.3">
      <c r="A49" s="97"/>
      <c r="B49" s="96"/>
      <c r="C49" s="74"/>
      <c r="D49" s="97"/>
    </row>
    <row r="50" spans="1:5" x14ac:dyDescent="0.3">
      <c r="A50" s="96"/>
      <c r="B50" s="96"/>
      <c r="C50" s="44"/>
      <c r="D50" s="93"/>
      <c r="E50" s="45"/>
    </row>
    <row r="51" spans="1:5" x14ac:dyDescent="0.3">
      <c r="A51" s="96"/>
      <c r="B51" s="96"/>
      <c r="C51" s="44"/>
      <c r="D51" s="93"/>
      <c r="E51" s="45"/>
    </row>
    <row r="52" spans="1:5" x14ac:dyDescent="0.3">
      <c r="A52" s="96"/>
      <c r="B52" s="79"/>
      <c r="C52" s="44"/>
      <c r="D52" s="93"/>
      <c r="E52" s="45"/>
    </row>
    <row r="53" spans="1:5" x14ac:dyDescent="0.3">
      <c r="A53" s="79"/>
      <c r="B53" s="49"/>
    </row>
    <row r="54" spans="1:5" x14ac:dyDescent="0.3">
      <c r="A54" s="49"/>
      <c r="B54" s="80"/>
      <c r="C54" s="97"/>
      <c r="D54" s="74"/>
    </row>
    <row r="55" spans="1:5" ht="14.4" customHeight="1" x14ac:dyDescent="0.3">
      <c r="A55" s="80"/>
      <c r="B55" s="49"/>
      <c r="C55" s="93"/>
      <c r="D55" s="93"/>
    </row>
    <row r="56" spans="1:5" ht="14.4" customHeight="1" x14ac:dyDescent="0.3">
      <c r="A56" s="80"/>
      <c r="B56" s="96"/>
      <c r="C56" s="93"/>
      <c r="D56" s="96"/>
    </row>
    <row r="57" spans="1:5" ht="14.4" customHeight="1" x14ac:dyDescent="0.3">
      <c r="A57" s="96"/>
      <c r="B57" s="96"/>
      <c r="C57" s="93"/>
      <c r="D57" s="96"/>
    </row>
    <row r="58" spans="1:5" x14ac:dyDescent="0.3">
      <c r="A58" s="96"/>
      <c r="B58" s="97"/>
      <c r="C58" s="93"/>
      <c r="D58" s="96"/>
    </row>
    <row r="59" spans="1:5" x14ac:dyDescent="0.3">
      <c r="A59" s="97"/>
      <c r="C59" s="74"/>
      <c r="D59" s="97"/>
    </row>
    <row r="62" spans="1:5" x14ac:dyDescent="0.3">
      <c r="B62" s="82"/>
    </row>
    <row r="63" spans="1:5" x14ac:dyDescent="0.3">
      <c r="A63" s="82"/>
      <c r="B63" s="43"/>
    </row>
    <row r="64" spans="1:5" x14ac:dyDescent="0.3">
      <c r="A64" s="42"/>
      <c r="B64" s="93"/>
      <c r="C64" s="43"/>
      <c r="D64" s="43"/>
    </row>
    <row r="65" spans="1:4" x14ac:dyDescent="0.3">
      <c r="A65" s="96"/>
      <c r="B65" s="49"/>
      <c r="C65" s="93"/>
      <c r="D65" s="93"/>
    </row>
    <row r="66" spans="1:4" x14ac:dyDescent="0.3">
      <c r="A66" s="96"/>
      <c r="B66" s="96"/>
      <c r="C66" s="45"/>
      <c r="D66" s="45"/>
    </row>
    <row r="67" spans="1:4" x14ac:dyDescent="0.3">
      <c r="A67" s="96"/>
      <c r="B67" s="96"/>
      <c r="C67" s="45"/>
      <c r="D67" s="93"/>
    </row>
    <row r="68" spans="1:4" x14ac:dyDescent="0.3">
      <c r="A68" s="96"/>
      <c r="B68" s="46"/>
      <c r="C68" s="93"/>
      <c r="D68" s="93"/>
    </row>
    <row r="69" spans="1:4" x14ac:dyDescent="0.3">
      <c r="A69" s="97"/>
      <c r="C69" s="46"/>
      <c r="D69" s="46"/>
    </row>
  </sheetData>
  <mergeCells count="2">
    <mergeCell ref="B12:C12"/>
    <mergeCell ref="B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Nr.1</vt:lpstr>
      <vt:lpstr>Pielikumi Nr.2-7</vt:lpstr>
      <vt:lpstr>Pielikumi Nr.8, 9</vt:lpstr>
      <vt:lpstr>Pielikums Nr.11-12</vt:lpstr>
      <vt:lpstr>Pielikumi Nr.13-16</vt:lpstr>
      <vt:lpstr>Pielikumi Nr.17-27</vt:lpstr>
      <vt:lpstr>'Peļņas vai zaudējumu pārskats'!_Hlk71365834</vt:lpstr>
      <vt:lpstr>'Pielikumi Nr.13-16'!_Toc506281143</vt:lpstr>
      <vt:lpstr>'Pielikumi Nr.17-27'!_Toc506281143</vt:lpstr>
      <vt:lpstr>'Pielikumi Nr.2-7'!_Toc506281143</vt:lpstr>
      <vt:lpstr>'Pielikums Nr.11-12'!_Toc506281143</vt:lpstr>
      <vt:lpstr>'Pielikumi Nr.8, 9'!_Toc506281145</vt:lpstr>
      <vt:lpstr>'Pielikumi Nr.13-16'!_Toc506297406</vt:lpstr>
      <vt:lpstr>'Pielikumi Nr.17-27'!_Toc506297406</vt:lpstr>
      <vt:lpstr>'Pielikumi Nr.2-7'!_Toc506297406</vt:lpstr>
      <vt:lpstr>'Pielikumi Nr.8, 9'!_Toc506297406</vt:lpstr>
      <vt:lpstr>'Pielikums Nr.1'!_Toc506297406</vt:lpstr>
      <vt:lpstr>'Pielikums Nr.11-12'!_Toc506297406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2023-03-08T10:13:06Z</dcterms:created>
  <dcterms:modified xsi:type="dcterms:W3CDTF">2023-03-08T10:14:20Z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