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exusas.sharepoint.com/sites/FUD/Koplietojamie dokumenti/General/Pārskati 2022/2022_6M/"/>
    </mc:Choice>
  </mc:AlternateContent>
  <xr:revisionPtr revIDLastSave="121" documentId="13_ncr:1_{08BAFCEE-DC86-44B4-AE1C-9C62B46F0F83}" xr6:coauthVersionLast="45" xr6:coauthVersionMax="47" xr10:uidLastSave="{477F11DB-9F95-4DC4-81F4-975AF88F2979}"/>
  <bookViews>
    <workbookView xWindow="46680" yWindow="-2595" windowWidth="17280" windowHeight="12345" firstSheet="3" activeTab="4" xr2:uid="{F2BDE23A-323C-4526-9CFE-57177859FA41}"/>
  </bookViews>
  <sheets>
    <sheet name="Galvenie darbības rādītāji" sheetId="16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s Nr.4" sheetId="17" r:id="rId6"/>
    <sheet name="Pielikumi Nr.5-10" sheetId="6" r:id="rId7"/>
    <sheet name="Pielikumi Nr.11, 12" sheetId="8" r:id="rId8"/>
    <sheet name="Pielikums Nr.13-14" sheetId="11" r:id="rId9"/>
  </sheets>
  <definedNames>
    <definedName name="_Hlk71365834" localSheetId="1">'Peļņas vai zaudējumu pārskats'!$B$7</definedName>
    <definedName name="_Toc506281143" localSheetId="6">'Pielikumi Nr.5-10'!$A$33</definedName>
    <definedName name="_Toc506281143" localSheetId="8">'Pielikums Nr.13-14'!#REF!</definedName>
    <definedName name="_Toc506281143" localSheetId="5">'Pielikums Nr.4'!#REF!</definedName>
    <definedName name="_Toc506281145" localSheetId="7">'Pielikumi Nr.11, 12'!$A$2</definedName>
    <definedName name="_Toc506297406" localSheetId="7">'Pielikumi Nr.11, 12'!$A$2</definedName>
    <definedName name="_Toc506297406" localSheetId="6">'Pielikumi Nr.5-10'!$A$2</definedName>
    <definedName name="_Toc506297406" localSheetId="8">'Pielikums Nr.13-14'!#REF!</definedName>
    <definedName name="_Toc506297406" localSheetId="5">'Pielikums Nr.4'!$A$2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4" l="1"/>
  <c r="E25" i="4"/>
  <c r="F25" i="4"/>
  <c r="C25" i="4"/>
  <c r="G21" i="4"/>
  <c r="D11" i="4"/>
  <c r="E11" i="4"/>
  <c r="F11" i="4"/>
  <c r="C11" i="4"/>
  <c r="E16" i="2"/>
  <c r="F51" i="17"/>
  <c r="F46" i="17"/>
  <c r="F38" i="17"/>
  <c r="F39" i="17"/>
  <c r="F32" i="17"/>
  <c r="F33" i="17"/>
  <c r="F19" i="17"/>
  <c r="F20" i="17"/>
  <c r="F21" i="17"/>
  <c r="F22" i="17"/>
  <c r="F23" i="17"/>
  <c r="F24" i="17"/>
  <c r="F25" i="17"/>
  <c r="F26" i="17"/>
  <c r="F27" i="17"/>
  <c r="F6" i="17"/>
  <c r="F7" i="17"/>
  <c r="F8" i="17"/>
  <c r="F9" i="17"/>
  <c r="F10" i="17"/>
  <c r="F11" i="17"/>
  <c r="F12" i="17"/>
  <c r="F13" i="17"/>
  <c r="F14" i="17"/>
  <c r="C19" i="4" l="1"/>
  <c r="F18" i="4"/>
  <c r="F13" i="4"/>
  <c r="F19" i="4" s="1"/>
  <c r="E13" i="4"/>
  <c r="E19" i="4" s="1"/>
  <c r="B22" i="4"/>
  <c r="A22" i="4"/>
  <c r="D17" i="11" l="1"/>
  <c r="C17" i="11"/>
  <c r="C7" i="11"/>
  <c r="C5" i="11"/>
  <c r="D7" i="11"/>
  <c r="D20" i="5"/>
  <c r="E5" i="5"/>
  <c r="D5" i="5"/>
  <c r="F12" i="4"/>
  <c r="F20" i="4" s="1"/>
  <c r="E12" i="4"/>
  <c r="E20" i="4" s="1"/>
  <c r="C12" i="4"/>
  <c r="C20" i="4" s="1"/>
  <c r="G10" i="4"/>
  <c r="D12" i="4"/>
  <c r="G9" i="4"/>
  <c r="G8" i="4"/>
  <c r="G7" i="4"/>
  <c r="E20" i="2"/>
  <c r="D20" i="2"/>
  <c r="G11" i="4" l="1"/>
  <c r="G12" i="4"/>
  <c r="C13" i="11"/>
  <c r="G15" i="4" l="1"/>
  <c r="D67" i="8"/>
  <c r="D61" i="8"/>
  <c r="D14" i="6"/>
  <c r="C14" i="6"/>
  <c r="D3" i="6" l="1"/>
  <c r="C3" i="6"/>
  <c r="E3" i="5"/>
  <c r="D3" i="5"/>
  <c r="E18" i="1"/>
  <c r="D18" i="1"/>
  <c r="G67" i="8"/>
  <c r="H67" i="8"/>
  <c r="I67" i="8"/>
  <c r="C67" i="8"/>
  <c r="J41" i="8"/>
  <c r="D52" i="8"/>
  <c r="E52" i="8"/>
  <c r="E67" i="8" s="1"/>
  <c r="F52" i="8"/>
  <c r="F67" i="8" s="1"/>
  <c r="D29" i="8"/>
  <c r="E30" i="8"/>
  <c r="E31" i="8"/>
  <c r="E24" i="8"/>
  <c r="E25" i="8"/>
  <c r="E26" i="8"/>
  <c r="E13" i="8"/>
  <c r="E14" i="8"/>
  <c r="E12" i="8"/>
  <c r="E7" i="8"/>
  <c r="E8" i="8"/>
  <c r="E9" i="8"/>
  <c r="E6" i="8"/>
  <c r="C10" i="8"/>
  <c r="C23" i="8" s="1"/>
  <c r="D10" i="8"/>
  <c r="D23" i="8" s="1"/>
  <c r="D8" i="6"/>
  <c r="C8" i="6"/>
  <c r="D17" i="6" l="1"/>
  <c r="D24" i="6" s="1"/>
  <c r="D34" i="6" s="1"/>
  <c r="D43" i="6" s="1"/>
  <c r="D52" i="6" s="1"/>
  <c r="D10" i="6"/>
  <c r="C17" i="6"/>
  <c r="C24" i="6" s="1"/>
  <c r="C34" i="6" s="1"/>
  <c r="C43" i="6" s="1"/>
  <c r="C52" i="6" s="1"/>
  <c r="C10" i="6"/>
  <c r="E23" i="8"/>
  <c r="E10" i="8"/>
  <c r="J68" i="8" l="1"/>
  <c r="J69" i="8"/>
  <c r="J70" i="8"/>
  <c r="J67" i="8"/>
  <c r="D71" i="8"/>
  <c r="E71" i="8"/>
  <c r="F71" i="8"/>
  <c r="G71" i="8"/>
  <c r="H71" i="8"/>
  <c r="I71" i="8"/>
  <c r="C71" i="8"/>
  <c r="J62" i="8"/>
  <c r="J63" i="8"/>
  <c r="J64" i="8"/>
  <c r="J48" i="8"/>
  <c r="J53" i="8" s="1"/>
  <c r="J50" i="8"/>
  <c r="J51" i="8"/>
  <c r="J49" i="8"/>
  <c r="J43" i="8"/>
  <c r="D53" i="8"/>
  <c r="E53" i="8"/>
  <c r="F53" i="8"/>
  <c r="G53" i="8"/>
  <c r="H53" i="8"/>
  <c r="I53" i="8"/>
  <c r="C53" i="8"/>
  <c r="J44" i="8"/>
  <c r="J45" i="8"/>
  <c r="J42" i="8"/>
  <c r="D46" i="8"/>
  <c r="E46" i="8"/>
  <c r="E61" i="8" s="1"/>
  <c r="E65" i="8" s="1"/>
  <c r="F46" i="8"/>
  <c r="F61" i="8" s="1"/>
  <c r="F65" i="8" s="1"/>
  <c r="G46" i="8"/>
  <c r="H46" i="8"/>
  <c r="I46" i="8"/>
  <c r="C46" i="8"/>
  <c r="D33" i="8"/>
  <c r="D27" i="8"/>
  <c r="D34" i="8" s="1"/>
  <c r="E27" i="8"/>
  <c r="C27" i="8"/>
  <c r="D16" i="8"/>
  <c r="E16" i="8"/>
  <c r="C16" i="8"/>
  <c r="D17" i="8"/>
  <c r="E15" i="8"/>
  <c r="E17" i="8" s="1"/>
  <c r="C15" i="8"/>
  <c r="D57" i="6"/>
  <c r="C57" i="6"/>
  <c r="D48" i="6"/>
  <c r="C48" i="6"/>
  <c r="D40" i="6"/>
  <c r="C40" i="6"/>
  <c r="D31" i="6"/>
  <c r="C31" i="6"/>
  <c r="D21" i="6"/>
  <c r="C21" i="6"/>
  <c r="E33" i="5"/>
  <c r="E26" i="5"/>
  <c r="D33" i="5"/>
  <c r="D26" i="5"/>
  <c r="G23" i="4"/>
  <c r="G24" i="4"/>
  <c r="G22" i="4"/>
  <c r="G18" i="4"/>
  <c r="G16" i="4"/>
  <c r="G13" i="4"/>
  <c r="C26" i="4"/>
  <c r="D17" i="4"/>
  <c r="D19" i="4" s="1"/>
  <c r="D20" i="4" s="1"/>
  <c r="C17" i="4"/>
  <c r="E45" i="2"/>
  <c r="E35" i="2"/>
  <c r="E29" i="2"/>
  <c r="E12" i="2"/>
  <c r="E21" i="2" s="1"/>
  <c r="D45" i="2"/>
  <c r="D35" i="2"/>
  <c r="D29" i="2"/>
  <c r="D12" i="2"/>
  <c r="D21" i="2" s="1"/>
  <c r="E11" i="1"/>
  <c r="E13" i="1" s="1"/>
  <c r="E15" i="1" s="1"/>
  <c r="D11" i="1"/>
  <c r="D13" i="1" s="1"/>
  <c r="D15" i="1" s="1"/>
  <c r="G25" i="4" l="1"/>
  <c r="D26" i="4"/>
  <c r="E20" i="1"/>
  <c r="E25" i="1" s="1"/>
  <c r="E20" i="5"/>
  <c r="E34" i="5" s="1"/>
  <c r="E36" i="5" s="1"/>
  <c r="D34" i="5"/>
  <c r="D36" i="5" s="1"/>
  <c r="D20" i="1"/>
  <c r="D25" i="1" s="1"/>
  <c r="G17" i="4"/>
  <c r="E26" i="4"/>
  <c r="F26" i="4"/>
  <c r="E73" i="8"/>
  <c r="J71" i="8"/>
  <c r="F73" i="8"/>
  <c r="H54" i="8"/>
  <c r="H72" i="8" s="1"/>
  <c r="H61" i="8"/>
  <c r="H65" i="8" s="1"/>
  <c r="H73" i="8" s="1"/>
  <c r="G54" i="8"/>
  <c r="G72" i="8" s="1"/>
  <c r="G61" i="8"/>
  <c r="G65" i="8" s="1"/>
  <c r="G73" i="8" s="1"/>
  <c r="D54" i="8"/>
  <c r="D72" i="8" s="1"/>
  <c r="D65" i="8"/>
  <c r="D73" i="8" s="1"/>
  <c r="C54" i="8"/>
  <c r="C72" i="8" s="1"/>
  <c r="C61" i="8"/>
  <c r="I54" i="8"/>
  <c r="I72" i="8" s="1"/>
  <c r="I61" i="8"/>
  <c r="I65" i="8" s="1"/>
  <c r="I73" i="8" s="1"/>
  <c r="C17" i="8"/>
  <c r="C29" i="8"/>
  <c r="G20" i="4"/>
  <c r="D46" i="2"/>
  <c r="E46" i="2"/>
  <c r="F54" i="8"/>
  <c r="F72" i="8" s="1"/>
  <c r="J52" i="8"/>
  <c r="E54" i="8"/>
  <c r="E72" i="8" s="1"/>
  <c r="J46" i="8"/>
  <c r="G19" i="4"/>
  <c r="G26" i="4" l="1"/>
  <c r="J54" i="8"/>
  <c r="C65" i="8"/>
  <c r="J61" i="8"/>
  <c r="J72" i="8"/>
  <c r="E29" i="8"/>
  <c r="C32" i="8"/>
  <c r="C34" i="8" s="1"/>
  <c r="C33" i="8"/>
  <c r="C73" i="8" l="1"/>
  <c r="J73" i="8" s="1"/>
  <c r="J65" i="8"/>
  <c r="E33" i="8"/>
  <c r="E32" i="8"/>
  <c r="E34" i="8" s="1"/>
</calcChain>
</file>

<file path=xl/sharedStrings.xml><?xml version="1.0" encoding="utf-8"?>
<sst xmlns="http://schemas.openxmlformats.org/spreadsheetml/2006/main" count="755" uniqueCount="468">
  <si>
    <t>AKCIJU SABIEDRĪBAS "CONEXUS BALTIC GRID" Saīsinātie starpperiodu finanšu pārskati par periodu no 01.01.2022. līdz 30.06.2022.</t>
  </si>
  <si>
    <t>JOINT STOCK COMPANY CONEXUS BALTIC GRID Condensed interim statements for the period from 01.01.2022 until 30.06.2022</t>
  </si>
  <si>
    <t>Galvenie darbības rādītāji</t>
  </si>
  <si>
    <t>Main operational indicators</t>
  </si>
  <si>
    <t>01.01.2018 -</t>
  </si>
  <si>
    <t>01.01.2019 -</t>
  </si>
  <si>
    <t>01.01.2020 -</t>
  </si>
  <si>
    <t>01.01.2021 -</t>
  </si>
  <si>
    <t>01.01.2022 -</t>
  </si>
  <si>
    <t xml:space="preserve">Δ </t>
  </si>
  <si>
    <t>%</t>
  </si>
  <si>
    <t xml:space="preserve">Pārvadītā dabasgāze </t>
  </si>
  <si>
    <t>Transmitted natural gas</t>
  </si>
  <si>
    <t>TWh</t>
  </si>
  <si>
    <t>Dabasgāze Latvijas patēriņam</t>
  </si>
  <si>
    <t>Natural gas for consumption in Latvia</t>
  </si>
  <si>
    <t>Izņemtās dabasgāzes apjoms no IPGK</t>
  </si>
  <si>
    <t>Volume of natural gas withdrawn from Inčukalns UGS</t>
  </si>
  <si>
    <t>Ieņēmumi no pamatdarbības</t>
  </si>
  <si>
    <t>Net turnover</t>
  </si>
  <si>
    <t>'000 EUR</t>
  </si>
  <si>
    <t>EBITDA</t>
  </si>
  <si>
    <t>Neto peļņa</t>
  </si>
  <si>
    <t>Net profit</t>
  </si>
  <si>
    <t>Kopējie aktīvi</t>
  </si>
  <si>
    <t>Segment assets</t>
  </si>
  <si>
    <t>Investīcijas</t>
  </si>
  <si>
    <t>Investments</t>
  </si>
  <si>
    <t>Nolietojums</t>
  </si>
  <si>
    <t>Depreciation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</si>
  <si>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</si>
  <si>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</si>
  <si>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</si>
  <si>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</si>
  <si>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</si>
  <si>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</si>
  <si>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</t>
  </si>
  <si>
    <t>Shareholders' equity ratio*</t>
  </si>
  <si>
    <t>Saistību slogs (Neto aizņēmumi / EBITDA)**</t>
  </si>
  <si>
    <t>Net debt to EBITDA ratio**</t>
  </si>
  <si>
    <t>coeff.</t>
  </si>
  <si>
    <t>Saistību apkalpošanas koeficients (DSCR)***</t>
  </si>
  <si>
    <t>Debt-service Coverage Ratio (DSCR)***</t>
  </si>
  <si>
    <t>Darbinieki kopā</t>
  </si>
  <si>
    <t>Average number of employees</t>
  </si>
  <si>
    <t>number</t>
  </si>
  <si>
    <t>Kredītlīguma nosacījumi:</t>
  </si>
  <si>
    <t>Financial covenants:</t>
  </si>
  <si>
    <t>&gt;50%</t>
  </si>
  <si>
    <t>&lt; 5</t>
  </si>
  <si>
    <t>&gt;1.2</t>
  </si>
  <si>
    <t>Galvenie finanšu rādītāji</t>
  </si>
  <si>
    <t>Main financial indicators</t>
  </si>
  <si>
    <t>2022  / 30.06.2022 </t>
  </si>
  <si>
    <t>2021  / 30.06.2021 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</si>
  <si>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</si>
  <si>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</si>
  <si>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</si>
  <si>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Neto apgrozījums </t>
  </si>
  <si>
    <t>EBITDA </t>
  </si>
  <si>
    <t>Neto peļņa </t>
  </si>
  <si>
    <t>Aktīvu kopsumma  </t>
  </si>
  <si>
    <t>Total assets</t>
  </si>
  <si>
    <t>JOINT STOCK COMPANY CONEXUS BALTIC GRID Condensed interim statements for the period from 01.01.2022 till 30.06.2022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</si>
  <si>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</si>
  <si>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</si>
  <si>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</si>
  <si>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</si>
  <si>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01.01.2022.-30.06.2022.</t>
  </si>
  <si>
    <t>01.01.2021.-30.06.2021.</t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</si>
  <si>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</si>
  <si>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</si>
  <si>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</si>
  <si>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</si>
  <si>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</si>
  <si>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</si>
  <si>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</si>
  <si>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</si>
  <si>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</si>
  <si>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</si>
  <si>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</si>
  <si>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</si>
  <si>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</si>
  <si>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11, 12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</si>
  <si>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</si>
  <si>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</si>
  <si>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izmaksas</t>
  </si>
  <si>
    <t>Financial costs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</si>
  <si>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</si>
  <si>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</si>
  <si>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</si>
  <si>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</si>
  <si>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</si>
  <si>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</si>
  <si>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</si>
  <si>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</si>
  <si>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</si>
  <si>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</si>
  <si>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</si>
  <si>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</si>
  <si>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t>Citi apvienotie ienākumi:</t>
  </si>
  <si>
    <t>Other comprehensive income:</t>
  </si>
  <si>
    <t>Pamatlīdzekļu pārvērtēšana</t>
  </si>
  <si>
    <t>PPE revaluation</t>
  </si>
  <si>
    <t xml:space="preserve">                           -   </t>
  </si>
  <si>
    <t>Pēcnodarbinātības pabalstu pārvērtējumi aktuāra pieņēmumu izmaiņu rezultātā</t>
  </si>
  <si>
    <t>Revaluations of post - employment benefits as a result of changes in actuarial assumptions</t>
  </si>
  <si>
    <t xml:space="preserve">Neto citi apvienotie ienākumi/(zaudējumi), kas nav pārklasificējami uz pelņu vai zaudējumiem nākamajos periodos </t>
  </si>
  <si>
    <t>Net other comprehensive income not to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</si>
  <si>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</si>
  <si>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</si>
  <si>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</si>
  <si>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</si>
  <si>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31.12.2021.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</si>
  <si>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</si>
  <si>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</si>
  <si>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</si>
  <si>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</si>
  <si>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</si>
  <si>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</si>
  <si>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</si>
  <si>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</si>
  <si>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</si>
  <si>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</si>
  <si>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</si>
  <si>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</si>
  <si>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</si>
  <si>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</si>
  <si>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</si>
  <si>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</si>
  <si>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kopā:</t>
  </si>
  <si>
    <t>Total long-term investments:</t>
  </si>
  <si>
    <t>Apgrozāmie līdzekļi</t>
  </si>
  <si>
    <t>Current assets</t>
  </si>
  <si>
    <t>Krājumi</t>
  </si>
  <si>
    <t>Inventories</t>
  </si>
  <si>
    <t>Avansa maksājumi par krājumiem</t>
  </si>
  <si>
    <t>Advances for inventories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</si>
  <si>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</si>
  <si>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</si>
  <si>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</si>
  <si>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</si>
  <si>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</si>
  <si>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Deferred expenses</t>
  </si>
  <si>
    <t>Nauda un tās ekvivalenti</t>
  </si>
  <si>
    <t>Cash and cash equivalents</t>
  </si>
  <si>
    <t>Apgrozāmie līdzekļi kopā:</t>
  </si>
  <si>
    <t>Total current assets:</t>
  </si>
  <si>
    <t>AKTĪVU KOPSUMMA:</t>
  </si>
  <si>
    <t>TOTAL ASSETS:</t>
  </si>
  <si>
    <t>SAISTĪBAS UN PAŠU KAPITĀLS</t>
  </si>
  <si>
    <t>EQUITY AND LIABILITIES</t>
  </si>
  <si>
    <t>Pašu kapitāls:</t>
  </si>
  <si>
    <t>Equity: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</si>
  <si>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</si>
  <si>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</si>
  <si>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</si>
  <si>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</si>
  <si>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</si>
  <si>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</si>
  <si>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</si>
  <si>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</si>
  <si>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kopā:</t>
  </si>
  <si>
    <t>Total equity: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</si>
  <si>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</si>
  <si>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</si>
  <si>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</si>
  <si>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</si>
  <si>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</si>
  <si>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</si>
  <si>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</si>
  <si>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</si>
  <si>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</si>
  <si>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</si>
  <si>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kopā:</t>
  </si>
  <si>
    <t>Total non-current liabilities: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</si>
  <si>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</si>
  <si>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</si>
  <si>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</si>
  <si>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</si>
  <si>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</si>
  <si>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</si>
  <si>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</si>
  <si>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</si>
  <si>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</si>
  <si>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</si>
  <si>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</si>
  <si>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</si>
  <si>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</si>
  <si>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</si>
  <si>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</si>
  <si>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</si>
  <si>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kopā:</t>
  </si>
  <si>
    <t>Total current liabilities:</t>
  </si>
  <si>
    <t>SAISTĪBU UN PAŠU KAPITĀLA KOPSUMMA:</t>
  </si>
  <si>
    <t>TOTAL EQUITY AND LIABILITIES</t>
  </si>
  <si>
    <t>Pārskats par izmaiņām pašu kapitālā</t>
  </si>
  <si>
    <t>Statement in changes of equity</t>
  </si>
  <si>
    <t>Kopā</t>
  </si>
  <si>
    <t>Total</t>
  </si>
  <si>
    <t>Sākuma atlikums 01.01.2021.</t>
  </si>
  <si>
    <t>Opening balance at 01.01.2021</t>
  </si>
  <si>
    <t>Aprēķinātās dividendes</t>
  </si>
  <si>
    <t>Calculated dividends</t>
  </si>
  <si>
    <t>Pārvērtēšanas rezerves samazinājums</t>
  </si>
  <si>
    <t>Reduction of revaluation reserve</t>
  </si>
  <si>
    <t>Pārvērtēšanas rezerves palielinājums</t>
  </si>
  <si>
    <t>Increase of revaluation reserve</t>
  </si>
  <si>
    <t>Revaluations of post-employment benefits as a result of changes in actuarial assumptions</t>
  </si>
  <si>
    <t>-</t>
  </si>
  <si>
    <t xml:space="preserve">Kopā citi apvienotie ienākumi </t>
  </si>
  <si>
    <t>Total other comprehensive income</t>
  </si>
  <si>
    <t>2021. gada 30.jūnijā</t>
  </si>
  <si>
    <t>At 30 June 2021</t>
  </si>
  <si>
    <t>2021. gada 31. decembrī</t>
  </si>
  <si>
    <t>At 31 December 2021</t>
  </si>
  <si>
    <t xml:space="preserve">Total </t>
  </si>
  <si>
    <t>2022. gada 30. jūnijā</t>
  </si>
  <si>
    <t>At 30 June 2022</t>
  </si>
  <si>
    <t>Naudas plūsmas pārskats</t>
  </si>
  <si>
    <t>Statement of cash flows</t>
  </si>
  <si>
    <t>Pielikums/Note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</si>
  <si>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</si>
  <si>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</si>
  <si>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</si>
  <si>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</si>
  <si>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</si>
  <si>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</si>
  <si>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</t>
  </si>
  <si>
    <t>- depreciation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</si>
  <si>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</si>
  <si>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</si>
  <si>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</si>
  <si>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</si>
  <si>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zaudējumi no pamatlīdzekļu izslēgšanas</t>
  </si>
  <si>
    <t>- loss on disposal of PPEs</t>
  </si>
  <si>
    <t>- uzkrājumu izmaiņas</t>
  </si>
  <si>
    <t>- changes in provisions</t>
  </si>
  <si>
    <t>- ES līdzfinansējuma atzīšana ieņēmumos</t>
  </si>
  <si>
    <t>- recognised EU co-financing</t>
  </si>
  <si>
    <t>- procentu izmaksas</t>
  </si>
  <si>
    <t>- interest expense</t>
  </si>
  <si>
    <t>Izmaiņas saimnieciskajos aktīvos un saistībās:</t>
  </si>
  <si>
    <t>Changes in the working capital:</t>
  </si>
  <si>
    <t>- parādu no līgumiem ar klientiem, pārējo debitoru un nākamo periodu izdevumu (palielinājums)/samazinājums</t>
  </si>
  <si>
    <t>- (increase)/decrease of receivables from contracts with customers, other receivables and deferred expenses</t>
  </si>
  <si>
    <t>- avansa maksājumu par krājumiem (palielinājums)</t>
  </si>
  <si>
    <t>- (increase) of advance payments for inventories</t>
  </si>
  <si>
    <t>- krājumu (palielinājums)/samazinājums</t>
  </si>
  <si>
    <t>- (increase)/decrease in inventories</t>
  </si>
  <si>
    <t>- nomas saistību, parādu piegādātājiem un darbuzņēmējiem, uzkrāto saistību, no pircējiem saņemto avansu un pārējo saistību (samazinājums)</t>
  </si>
  <si>
    <t>- (decrease) of lease liabilities, trade payables, accrued liabilities, advances from customers and other liabilities</t>
  </si>
  <si>
    <t>Uzņēmuma ienākuma nodoklis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</si>
  <si>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</si>
  <si>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</si>
  <si>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</si>
  <si>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</si>
  <si>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</si>
  <si>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</si>
  <si>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</si>
  <si>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</si>
  <si>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</si>
  <si>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</si>
  <si>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</si>
  <si>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</si>
  <si>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</si>
  <si>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</si>
  <si>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finanšu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</si>
  <si>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</si>
  <si>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</si>
  <si>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</si>
  <si>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</si>
  <si>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</si>
  <si>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</si>
  <si>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</si>
  <si>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</si>
  <si>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</si>
  <si>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</si>
  <si>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</si>
  <si>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finanšu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</si>
  <si>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</si>
  <si>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</si>
  <si>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</si>
  <si>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</si>
  <si>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</si>
  <si>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</si>
  <si>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</si>
  <si>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5. Ieņēmumi</t>
  </si>
  <si>
    <t>Ieņēmumi no pārvades pakalpojumiem</t>
  </si>
  <si>
    <t>Revenue from transmission services</t>
  </si>
  <si>
    <t>Ieņēmumi no uzglabāšanas pakalpojumiem</t>
  </si>
  <si>
    <t>Revenue from storage services</t>
  </si>
  <si>
    <t>Ieņēmumi no balansēšanas, neto</t>
  </si>
  <si>
    <t>Balancing income, net</t>
  </si>
  <si>
    <t>Ieņēmumi no balansēšanas, bruto</t>
  </si>
  <si>
    <t>Ieņēmumi no balansēšanas</t>
  </si>
  <si>
    <t>Balancing income</t>
  </si>
  <si>
    <t>Izdevumi no balansēšanas</t>
  </si>
  <si>
    <t>Balancing expenses</t>
  </si>
  <si>
    <t>6. Pārējie ieņēmumi</t>
  </si>
  <si>
    <t>Ieņēmumi no ES līdzfinansējuma</t>
  </si>
  <si>
    <t>Revenue from EU co-financing</t>
  </si>
  <si>
    <t>Citi ieņēmumi</t>
  </si>
  <si>
    <t>7.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</si>
  <si>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</si>
  <si>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</si>
  <si>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</si>
  <si>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</si>
  <si>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</si>
  <si>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</si>
  <si>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</si>
  <si>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</si>
  <si>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</si>
  <si>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</si>
  <si>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8. Personāla izmaksas</t>
  </si>
  <si>
    <t xml:space="preserve"> EUR</t>
  </si>
  <si>
    <t>Darba alga</t>
  </si>
  <si>
    <t>Salaries</t>
  </si>
  <si>
    <t>Valsts sociālās apdrošināšanas obligātās iemaksas</t>
  </si>
  <si>
    <t>National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</si>
  <si>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</si>
  <si>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</si>
  <si>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</si>
  <si>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</si>
  <si>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 xml:space="preserve">  </t>
  </si>
  <si>
    <t>9.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</si>
  <si>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</si>
  <si>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</si>
  <si>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</si>
  <si>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</si>
  <si>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</si>
  <si>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</si>
  <si>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Net loss on disposals of PPE</t>
  </si>
  <si>
    <t>*Nekustamā īpašuma nodoklis, dabas resursu nodoklis, sabiedrisko pakalpojumu regulatora nodeva, valsts un pašvaldību nodevas, Uzņēmumu ienākuma nodoklis no nosacīti sadalītās peļņas</t>
  </si>
  <si>
    <t>* Real estate tax, Natural resources tax, Public Utilities Commission fee, State and municipal fees, Corporate income tax from deemed profit distribution</t>
  </si>
  <si>
    <t>10. Finanšu izmaksas</t>
  </si>
  <si>
    <t>Financial expenses</t>
  </si>
  <si>
    <t>Nomas procentu izdevumi</t>
  </si>
  <si>
    <t>Asset lease interest expense</t>
  </si>
  <si>
    <t>Pārējās finanšu izmaksas</t>
  </si>
  <si>
    <t>Other financial expenses</t>
  </si>
  <si>
    <t>11.  Nemateriālie aktīvi</t>
  </si>
  <si>
    <t>Nemateriālie ieguldījumi</t>
  </si>
  <si>
    <t>Nemateriālo ieguldījumu izveide</t>
  </si>
  <si>
    <t>KOPĀ</t>
  </si>
  <si>
    <t>Software</t>
  </si>
  <si>
    <t>Assets under developement</t>
  </si>
  <si>
    <t>TOTAL</t>
  </si>
  <si>
    <t>Sākotnējā vērtība 31.12.2019.</t>
  </si>
  <si>
    <t>Historical cost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</si>
  <si>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</si>
  <si>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31.12.2020.</t>
  </si>
  <si>
    <t>Iegādāts</t>
  </si>
  <si>
    <t>Additions</t>
  </si>
  <si>
    <t>Pārklasificēts</t>
  </si>
  <si>
    <t>Transfers</t>
  </si>
  <si>
    <t>Norakstīts</t>
  </si>
  <si>
    <t>Disposals</t>
  </si>
  <si>
    <t>Amortizācija</t>
  </si>
  <si>
    <t>Amortisation</t>
  </si>
  <si>
    <t>Aprēķināts</t>
  </si>
  <si>
    <t>Amortisation charge</t>
  </si>
  <si>
    <t>Uzskaites vērtība 31.12.2020.</t>
  </si>
  <si>
    <t>Net book value at 31.12.2020</t>
  </si>
  <si>
    <t>Uzskaites vērtība 31.12.2021.</t>
  </si>
  <si>
    <t>Net book value at 31.12.2021</t>
  </si>
  <si>
    <t>Sākotnējā vērtība 31.12.2021.</t>
  </si>
  <si>
    <t>30.06.2022.</t>
  </si>
  <si>
    <t>Uzskaites vērtība 30.06.2022.</t>
  </si>
  <si>
    <t>Net book value at 30.06.2022</t>
  </si>
  <si>
    <t>12. Pamatlīdzekļi</t>
  </si>
  <si>
    <t>Zeme</t>
  </si>
  <si>
    <t>Ēkas, būves</t>
  </si>
  <si>
    <t>Tehnoloģiskās iekārtas un ierīces</t>
  </si>
  <si>
    <t>Pārējie pamat-līdzekļi</t>
  </si>
  <si>
    <t>Avārijas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</si>
  <si>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</si>
  <si>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</si>
  <si>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</si>
  <si>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</si>
  <si>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</si>
  <si>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</si>
  <si>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</si>
  <si>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</si>
  <si>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</si>
  <si>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</si>
  <si>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</si>
  <si>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</si>
  <si>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Pārvietots</t>
  </si>
  <si>
    <t>Uzkrātais nolietojums</t>
  </si>
  <si>
    <t>Accumulated depreciation</t>
  </si>
  <si>
    <t>Claculated depreciation</t>
  </si>
  <si>
    <t>Net balance value at 31.12.2020</t>
  </si>
  <si>
    <t>Net balance value at 31.12.2021</t>
  </si>
  <si>
    <t>Pamatlīdzekļi (Turpinājums)</t>
  </si>
  <si>
    <t>Property, plant and equipment (Continued)</t>
  </si>
  <si>
    <t>Calculated</t>
  </si>
  <si>
    <t xml:space="preserve">                     -   </t>
  </si>
  <si>
    <t>Net balance value at 30.06.2022</t>
  </si>
  <si>
    <t>13.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</si>
  <si>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</si>
  <si>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</si>
  <si>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</si>
  <si>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izdevumos</t>
  </si>
  <si>
    <t>Recognised during the reporting year</t>
  </si>
  <si>
    <t>Pārnests uz nākamajiem periodiem</t>
  </si>
  <si>
    <t>Carried forward to future periods</t>
  </si>
  <si>
    <t>14.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</si>
  <si>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</si>
  <si>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</si>
  <si>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</si>
  <si>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</si>
  <si>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</si>
  <si>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t>Ieņēmumi no pamatdarbības*</t>
  </si>
  <si>
    <t>Net turnover*</t>
  </si>
  <si>
    <t>* Salīdzinošo periodu dati pārklasificēti, lai būtu salīdzināmi ar 2022. gada datiem</t>
  </si>
  <si>
    <t>** Pašu kapitāla pietiekamības koef.</t>
  </si>
  <si>
    <t>*** Saistību sloga koef.</t>
  </si>
  <si>
    <t>**** Saistību apkalpošanas koeficients (DSCR)</t>
  </si>
  <si>
    <t>** Shareholders’ equity ratio</t>
  </si>
  <si>
    <t>*** Net debt to EBITDA ratio</t>
  </si>
  <si>
    <t>**** Debt-Service Coverage Ratio (DSCR)</t>
  </si>
  <si>
    <t>Total amount of natural gas stored by system users in Inčukalns UGS at the end of reporting period</t>
  </si>
  <si>
    <t>Sistēmas lietotāju uzglabātā dabasgāze Inčukalna PGK, pārskata perioda beigās</t>
  </si>
  <si>
    <t>4. Segmentu informācija</t>
  </si>
  <si>
    <t>4. Segment information</t>
  </si>
  <si>
    <t>Pārvade</t>
  </si>
  <si>
    <t>Uzglabāšana</t>
  </si>
  <si>
    <t>Kopā Conexus</t>
  </si>
  <si>
    <t>Starpība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</si>
  <si>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</si>
  <si>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</si>
  <si>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</si>
  <si>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</si>
  <si>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</si>
  <si>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Finanšu izdevumi</t>
  </si>
  <si>
    <t>Uzņēmumu ienākuma nodoklis</t>
  </si>
  <si>
    <t>Profit for the reporting period</t>
  </si>
  <si>
    <t>Segmenta aktīvi</t>
  </si>
  <si>
    <t>Investīcijas pamatlīdzekļos un nemateriālajos aktīvos (izpilde)</t>
  </si>
  <si>
    <t>Investments in property, plant and equipment and intangible assets</t>
  </si>
  <si>
    <t>Lielākie klienti</t>
  </si>
  <si>
    <t>Major customers</t>
  </si>
  <si>
    <t>Pamatdarbības ieņēmumi no lielākajiem klientiem</t>
  </si>
  <si>
    <t>Revenue from major customers</t>
  </si>
  <si>
    <t>Segment profit and loss statements for period 01.01.2022-30.06.2022:</t>
  </si>
  <si>
    <t>Segmentu peļņas vai zaudējumu aprēķini par periodu 01.01.2022.-30.06.2022.:</t>
  </si>
  <si>
    <t>Segmentu peļņas vai zaudējumu aprēķini par periodu 01.01.2021.-30.06.2021.:</t>
  </si>
  <si>
    <t>Segment profit and loss statements for period  01.01.2021-30.06.2021:</t>
  </si>
  <si>
    <t>Segmentu kopējie aktīvi 2022. gada 30. jūnijā un investīcijas periodā 01.01.2022.-30.06.2022.:</t>
  </si>
  <si>
    <t>Total assets by segments at 30.06.2022. and investments during period 01.01.2022-30.06.2022:</t>
  </si>
  <si>
    <t>Segmentu kopējie aktīvi 2021. gada 30. jūnijā un investīcijas periodā 01.01.2021.-30.06.2021.:</t>
  </si>
  <si>
    <t>Total assets by segments at 30.06.2021. and investments during period 01.01.2021-30.06.2021:</t>
  </si>
  <si>
    <t>Gūtie pamatdarbības ieņēmumi no lielākajiem klientiem, kuri pārstāv vismaz 10% no kopējiem Conexus pamatdarbības ieņēmumiem periodā 01.01.2022.-30.06.2022.:</t>
  </si>
  <si>
    <t>Revenue generated during period 01.01.2022-30.06.2022 from the largest customers, which represent at least 10% of the Conexus total revenue:</t>
  </si>
  <si>
    <t>Gūtie pamatdarbības ieņēmumi no lielākajiem klientiem, kuri pārstāv vismaz 10% no kopējiem Conexus pamatdarbības ieņēmumiem periodā 01.01.2021.-30.06.2021.:</t>
  </si>
  <si>
    <t>Revenue generated during period 01.01.2021-31.06.2021 from the largest customers, which represent at least 10% of the Conexus total revenue:</t>
  </si>
  <si>
    <t xml:space="preserve">* Comparative figures reclassified to be comparable with 2022 figures </t>
  </si>
  <si>
    <t>Profit for the period 01.01.2021-30.06.2021</t>
  </si>
  <si>
    <t>Pārskata perioda peļņa 01.01.2021.-30.06.2021.</t>
  </si>
  <si>
    <t>Pārskata perioda peļņa 01.07.2021.-31.12.2021.</t>
  </si>
  <si>
    <t>Profit for the period 01.07.2021-31.12.2021</t>
  </si>
  <si>
    <t>Sākuma atlikums 01.01.2022.</t>
  </si>
  <si>
    <t>Opening balance at 01.01.2022</t>
  </si>
  <si>
    <t>t.sk.īstermiņa daļa</t>
  </si>
  <si>
    <t>ilgtermiņa daļa</t>
  </si>
  <si>
    <t>Including short-term portion</t>
  </si>
  <si>
    <t>Long-term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</si>
</sst>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3" formatCode="0\p\p\t;\(0\p\p\t\)"/>
    <numFmt numFmtId="174" formatCode="0.0\p\p\t;\(0.0\p\p\t\)"/>
    <numFmt numFmtId="177" formatCode="#,##0;\(#,##0\);\-"/>
  </numFmts>
  <fonts count="5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</font>
    <font>
      <i/>
      <sz val="11"/>
      <name val="Calibri"/>
    </font>
    <font>
      <i/>
      <sz val="11"/>
      <name val="Calibri"/>
      <scheme val="minor"/>
    </font>
    <font>
      <sz val="11"/>
      <name val="Calibri"/>
      <scheme val="minor"/>
    </font>
    <font>
      <b/>
      <sz val="12"/>
      <name val="Calibri"/>
      <family val="2"/>
      <charset val="186"/>
      <scheme val="minor"/>
    </font>
    <font>
      <sz val="14"/>
      <color rgb="FF83BC35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1"/>
      <name val="Calibri"/>
    </font>
    <font>
      <b/>
      <i/>
      <sz val="11"/>
      <name val="Calibri"/>
    </font>
    <font>
      <b/>
      <i/>
      <sz val="11"/>
      <name val="Calibri"/>
      <scheme val="minor"/>
    </font>
    <font>
      <sz val="11"/>
      <color rgb="FF83BC35"/>
      <name val="Calibri"/>
      <scheme val="minor"/>
    </font>
    <font>
      <sz val="11"/>
      <color theme="1"/>
      <name val="Calibri"/>
      <scheme val="minor"/>
    </font>
    <font>
      <b/>
      <sz val="11"/>
      <name val="Calibri"/>
      <scheme val="minor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tted">
        <color theme="2"/>
      </top>
      <bottom style="double">
        <color theme="1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uble">
        <color theme="1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double">
        <color theme="1"/>
      </top>
      <bottom/>
      <diagonal/>
    </border>
    <border>
      <left/>
      <right/>
      <top style="medium">
        <color rgb="FFEEECF0"/>
      </top>
      <bottom style="double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164" fontId="6" fillId="0" borderId="0" applyFont="0" applyFill="0" applyBorder="0" applyAlignment="0" applyProtection="0"/>
    <xf numFmtId="0" fontId="19" fillId="0" borderId="0"/>
    <xf numFmtId="9" fontId="6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2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69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11" fillId="3" borderId="1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7" borderId="8" xfId="0" applyNumberFormat="1" applyFont="1" applyFill="1" applyBorder="1" applyAlignment="1">
      <alignment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6" fillId="2" borderId="10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 wrapText="1"/>
    </xf>
    <xf numFmtId="0" fontId="16" fillId="4" borderId="16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3" fillId="0" borderId="0" xfId="0" applyFont="1"/>
    <xf numFmtId="0" fontId="26" fillId="0" borderId="0" xfId="0" applyFont="1"/>
    <xf numFmtId="0" fontId="27" fillId="0" borderId="30" xfId="0" applyFont="1" applyBorder="1" applyAlignment="1">
      <alignment wrapText="1"/>
    </xf>
    <xf numFmtId="0" fontId="16" fillId="0" borderId="0" xfId="0" applyFont="1" applyAlignment="1">
      <alignment horizontal="left" vertical="top" wrapText="1"/>
    </xf>
    <xf numFmtId="0" fontId="5" fillId="3" borderId="31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168" fontId="11" fillId="3" borderId="1" xfId="0" applyNumberFormat="1" applyFont="1" applyFill="1" applyBorder="1" applyAlignment="1">
      <alignment horizontal="right" vertical="center"/>
    </xf>
    <xf numFmtId="168" fontId="11" fillId="3" borderId="1" xfId="0" applyNumberFormat="1" applyFont="1" applyFill="1" applyBorder="1" applyAlignment="1">
      <alignment horizontal="right" vertical="center" wrapText="1"/>
    </xf>
    <xf numFmtId="168" fontId="11" fillId="3" borderId="0" xfId="0" applyNumberFormat="1" applyFont="1" applyFill="1" applyAlignment="1">
      <alignment horizontal="right" vertical="center"/>
    </xf>
    <xf numFmtId="168" fontId="11" fillId="3" borderId="0" xfId="0" applyNumberFormat="1" applyFont="1" applyFill="1" applyAlignment="1">
      <alignment horizontal="right" vertical="center" wrapText="1"/>
    </xf>
    <xf numFmtId="168" fontId="11" fillId="3" borderId="4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3" borderId="9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4" fillId="4" borderId="9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29" fillId="3" borderId="1" xfId="0" applyNumberFormat="1" applyFont="1" applyFill="1" applyBorder="1" applyAlignment="1">
      <alignment horizontal="right" vertical="center" wrapText="1"/>
    </xf>
    <xf numFmtId="170" fontId="30" fillId="4" borderId="13" xfId="1" applyNumberFormat="1" applyFont="1" applyFill="1" applyBorder="1" applyAlignment="1">
      <alignment horizontal="right" vertical="center" wrapText="1"/>
    </xf>
    <xf numFmtId="170" fontId="30" fillId="4" borderId="3" xfId="1" applyNumberFormat="1" applyFont="1" applyFill="1" applyBorder="1" applyAlignment="1">
      <alignment horizontal="right" vertical="center" wrapText="1"/>
    </xf>
    <xf numFmtId="170" fontId="31" fillId="4" borderId="3" xfId="1" applyNumberFormat="1" applyFont="1" applyFill="1" applyBorder="1" applyAlignment="1">
      <alignment horizontal="right" vertical="center" wrapText="1"/>
    </xf>
    <xf numFmtId="168" fontId="29" fillId="3" borderId="1" xfId="0" applyNumberFormat="1" applyFont="1" applyFill="1" applyBorder="1" applyAlignment="1">
      <alignment horizontal="right" vertical="center" wrapText="1"/>
    </xf>
    <xf numFmtId="3" fontId="30" fillId="5" borderId="1" xfId="0" applyNumberFormat="1" applyFont="1" applyFill="1" applyBorder="1" applyAlignment="1">
      <alignment horizontal="right" vertical="center" wrapText="1"/>
    </xf>
    <xf numFmtId="3" fontId="30" fillId="4" borderId="2" xfId="0" applyNumberFormat="1" applyFont="1" applyFill="1" applyBorder="1" applyAlignment="1">
      <alignment horizontal="right" vertical="center" wrapText="1"/>
    </xf>
    <xf numFmtId="170" fontId="5" fillId="0" borderId="1" xfId="1" applyNumberFormat="1" applyFont="1" applyBorder="1" applyAlignment="1">
      <alignment horizontal="right" vertical="center" wrapText="1"/>
    </xf>
    <xf numFmtId="168" fontId="30" fillId="4" borderId="6" xfId="0" applyNumberFormat="1" applyFont="1" applyFill="1" applyBorder="1" applyAlignment="1">
      <alignment horizontal="right" vertical="center" wrapText="1"/>
    </xf>
    <xf numFmtId="168" fontId="29" fillId="3" borderId="0" xfId="0" applyNumberFormat="1" applyFont="1" applyFill="1" applyAlignment="1">
      <alignment horizontal="right" vertical="center" wrapText="1"/>
    </xf>
    <xf numFmtId="168" fontId="29" fillId="3" borderId="1" xfId="0" applyNumberFormat="1" applyFont="1" applyFill="1" applyBorder="1" applyAlignment="1">
      <alignment horizontal="right" vertical="center"/>
    </xf>
    <xf numFmtId="168" fontId="30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29" fillId="3" borderId="4" xfId="0" applyNumberFormat="1" applyFont="1" applyFill="1" applyBorder="1" applyAlignment="1">
      <alignment horizontal="right" vertical="center" wrapText="1"/>
    </xf>
    <xf numFmtId="168" fontId="30" fillId="3" borderId="1" xfId="0" applyNumberFormat="1" applyFont="1" applyFill="1" applyBorder="1" applyAlignment="1">
      <alignment horizontal="right" vertical="center" wrapText="1"/>
    </xf>
    <xf numFmtId="168" fontId="30" fillId="3" borderId="0" xfId="0" applyNumberFormat="1" applyFont="1" applyFill="1" applyAlignment="1">
      <alignment horizontal="right" vertical="center" wrapText="1"/>
    </xf>
    <xf numFmtId="168" fontId="30" fillId="6" borderId="5" xfId="0" applyNumberFormat="1" applyFont="1" applyFill="1" applyBorder="1" applyAlignment="1">
      <alignment horizontal="right" vertical="center" wrapText="1"/>
    </xf>
    <xf numFmtId="3" fontId="30" fillId="4" borderId="0" xfId="0" applyNumberFormat="1" applyFont="1" applyFill="1" applyAlignment="1">
      <alignment horizontal="right" vertical="center" wrapText="1"/>
    </xf>
    <xf numFmtId="3" fontId="32" fillId="0" borderId="29" xfId="58" applyNumberFormat="1" applyFont="1" applyBorder="1" applyAlignment="1">
      <alignment horizontal="right" vertical="center"/>
    </xf>
    <xf numFmtId="9" fontId="33" fillId="0" borderId="28" xfId="58" applyFont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3" fontId="30" fillId="3" borderId="0" xfId="0" applyNumberFormat="1" applyFont="1" applyFill="1" applyAlignment="1">
      <alignment horizontal="right" vertical="center" wrapText="1"/>
    </xf>
    <xf numFmtId="3" fontId="30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168" fontId="5" fillId="3" borderId="0" xfId="0" applyNumberFormat="1" applyFont="1" applyFill="1" applyAlignment="1">
      <alignment horizontal="right" vertical="center"/>
    </xf>
    <xf numFmtId="0" fontId="34" fillId="0" borderId="0" xfId="0" applyFont="1"/>
    <xf numFmtId="0" fontId="2" fillId="0" borderId="0" xfId="0" quotePrefix="1" applyFont="1"/>
    <xf numFmtId="0" fontId="4" fillId="7" borderId="6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14" fontId="4" fillId="7" borderId="8" xfId="0" applyNumberFormat="1" applyFont="1" applyFill="1" applyBorder="1" applyAlignment="1">
      <alignment horizontal="right" vertical="center" wrapText="1"/>
    </xf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 wrapText="1"/>
    </xf>
    <xf numFmtId="14" fontId="4" fillId="7" borderId="33" xfId="0" applyNumberFormat="1" applyFont="1" applyFill="1" applyBorder="1" applyAlignment="1">
      <alignment horizontal="right" vertical="center" wrapText="1"/>
    </xf>
    <xf numFmtId="14" fontId="4" fillId="7" borderId="33" xfId="0" applyNumberFormat="1" applyFont="1" applyFill="1" applyBorder="1" applyAlignment="1">
      <alignment vertical="center" wrapText="1"/>
    </xf>
    <xf numFmtId="168" fontId="4" fillId="4" borderId="33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4" fontId="30" fillId="2" borderId="0" xfId="0" applyNumberFormat="1" applyFont="1" applyFill="1" applyAlignment="1">
      <alignment horizontal="center" vertical="center" wrapText="1"/>
    </xf>
    <xf numFmtId="14" fontId="30" fillId="7" borderId="1" xfId="0" applyNumberFormat="1" applyFont="1" applyFill="1" applyBorder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29" fillId="3" borderId="4" xfId="0" applyFont="1" applyFill="1" applyBorder="1" applyAlignment="1">
      <alignment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168" fontId="29" fillId="8" borderId="1" xfId="0" applyNumberFormat="1" applyFont="1" applyFill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14" fontId="16" fillId="2" borderId="0" xfId="0" applyNumberFormat="1" applyFont="1" applyFill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quotePrefix="1"/>
    <xf numFmtId="170" fontId="5" fillId="3" borderId="1" xfId="1" applyNumberFormat="1" applyFont="1" applyFill="1" applyBorder="1" applyAlignment="1">
      <alignment horizontal="right" vertical="center" wrapText="1"/>
    </xf>
    <xf numFmtId="0" fontId="29" fillId="3" borderId="3" xfId="0" applyFont="1" applyFill="1" applyBorder="1" applyAlignment="1">
      <alignment vertical="center" wrapText="1"/>
    </xf>
    <xf numFmtId="14" fontId="4" fillId="7" borderId="0" xfId="0" applyNumberFormat="1" applyFont="1" applyFill="1" applyAlignment="1">
      <alignment horizontal="right" vertical="center" wrapText="1"/>
    </xf>
    <xf numFmtId="14" fontId="4" fillId="7" borderId="6" xfId="0" applyNumberFormat="1" applyFont="1" applyFill="1" applyBorder="1" applyAlignment="1">
      <alignment horizontal="right" vertical="center" wrapText="1"/>
    </xf>
    <xf numFmtId="171" fontId="35" fillId="8" borderId="1" xfId="0" applyNumberFormat="1" applyFont="1" applyFill="1" applyBorder="1" applyAlignment="1">
      <alignment horizontal="right" vertical="center" wrapText="1"/>
    </xf>
    <xf numFmtId="171" fontId="35" fillId="0" borderId="1" xfId="0" applyNumberFormat="1" applyFont="1" applyBorder="1" applyAlignment="1">
      <alignment horizontal="right" vertical="center" wrapText="1"/>
    </xf>
    <xf numFmtId="165" fontId="33" fillId="0" borderId="14" xfId="58" applyNumberFormat="1" applyFont="1" applyBorder="1" applyAlignment="1">
      <alignment horizontal="right" vertical="center" wrapText="1"/>
    </xf>
    <xf numFmtId="165" fontId="32" fillId="0" borderId="27" xfId="58" applyNumberFormat="1" applyFont="1" applyBorder="1" applyAlignment="1">
      <alignment horizontal="right" vertical="center"/>
    </xf>
    <xf numFmtId="165" fontId="32" fillId="0" borderId="26" xfId="58" applyNumberFormat="1" applyFont="1" applyBorder="1" applyAlignment="1">
      <alignment horizontal="right" vertical="center"/>
    </xf>
    <xf numFmtId="165" fontId="32" fillId="0" borderId="14" xfId="58" applyNumberFormat="1" applyFont="1" applyBorder="1" applyAlignment="1">
      <alignment horizontal="right" vertical="center"/>
    </xf>
    <xf numFmtId="9" fontId="32" fillId="0" borderId="27" xfId="58" applyFont="1" applyBorder="1" applyAlignment="1">
      <alignment horizontal="right" vertical="center"/>
    </xf>
    <xf numFmtId="9" fontId="32" fillId="0" borderId="26" xfId="58" applyFont="1" applyBorder="1" applyAlignment="1">
      <alignment horizontal="right" vertical="center"/>
    </xf>
    <xf numFmtId="9" fontId="32" fillId="0" borderId="14" xfId="58" applyFont="1" applyBorder="1" applyAlignment="1">
      <alignment horizontal="right" vertical="center"/>
    </xf>
    <xf numFmtId="9" fontId="32" fillId="0" borderId="19" xfId="58" applyFont="1" applyBorder="1" applyAlignment="1">
      <alignment horizontal="right" vertical="center"/>
    </xf>
    <xf numFmtId="9" fontId="32" fillId="0" borderId="21" xfId="58" applyFont="1" applyBorder="1" applyAlignment="1">
      <alignment horizontal="right" vertical="center"/>
    </xf>
    <xf numFmtId="9" fontId="32" fillId="0" borderId="0" xfId="58" applyFont="1" applyAlignment="1">
      <alignment horizontal="right" vertical="center"/>
    </xf>
    <xf numFmtId="9" fontId="32" fillId="0" borderId="18" xfId="58" applyFont="1" applyBorder="1" applyAlignment="1">
      <alignment horizontal="right" vertical="center"/>
    </xf>
    <xf numFmtId="3" fontId="39" fillId="0" borderId="17" xfId="32" applyNumberFormat="1" applyFont="1" applyBorder="1" applyAlignment="1">
      <alignment horizontal="right" vertical="center" wrapText="1"/>
    </xf>
    <xf numFmtId="9" fontId="33" fillId="0" borderId="14" xfId="58" applyFont="1" applyBorder="1" applyAlignment="1">
      <alignment horizontal="right" vertical="center" wrapText="1"/>
    </xf>
    <xf numFmtId="3" fontId="39" fillId="0" borderId="14" xfId="32" applyNumberFormat="1" applyFont="1" applyBorder="1" applyAlignment="1">
      <alignment horizontal="right" vertical="center"/>
    </xf>
    <xf numFmtId="3" fontId="39" fillId="0" borderId="14" xfId="32" applyNumberFormat="1" applyFont="1" applyBorder="1" applyAlignment="1">
      <alignment horizontal="right" vertical="center" wrapText="1"/>
    </xf>
    <xf numFmtId="3" fontId="39" fillId="0" borderId="0" xfId="32" applyNumberFormat="1" applyFont="1" applyAlignment="1">
      <alignment horizontal="right" vertical="center" wrapText="1"/>
    </xf>
    <xf numFmtId="9" fontId="33" fillId="0" borderId="17" xfId="58" applyFont="1" applyBorder="1" applyAlignment="1">
      <alignment horizontal="right" vertical="center" wrapText="1"/>
    </xf>
    <xf numFmtId="167" fontId="39" fillId="0" borderId="27" xfId="32" applyNumberFormat="1" applyFont="1" applyBorder="1" applyAlignment="1">
      <alignment horizontal="right" vertical="center" wrapText="1"/>
    </xf>
    <xf numFmtId="167" fontId="39" fillId="0" borderId="14" xfId="32" applyNumberFormat="1" applyFont="1" applyBorder="1" applyAlignment="1">
      <alignment horizontal="right" vertical="center"/>
    </xf>
    <xf numFmtId="167" fontId="36" fillId="0" borderId="14" xfId="32" applyNumberFormat="1" applyFont="1" applyBorder="1" applyAlignment="1">
      <alignment horizontal="right" vertical="center"/>
    </xf>
    <xf numFmtId="9" fontId="33" fillId="0" borderId="0" xfId="58" applyFont="1" applyAlignment="1">
      <alignment horizontal="right" vertical="center" wrapText="1"/>
    </xf>
    <xf numFmtId="167" fontId="39" fillId="0" borderId="19" xfId="32" applyNumberFormat="1" applyFont="1" applyBorder="1" applyAlignment="1">
      <alignment horizontal="right" vertical="center" wrapText="1"/>
    </xf>
    <xf numFmtId="167" fontId="39" fillId="0" borderId="0" xfId="32" applyNumberFormat="1" applyFont="1" applyAlignment="1">
      <alignment horizontal="right" vertical="center"/>
    </xf>
    <xf numFmtId="167" fontId="36" fillId="0" borderId="0" xfId="32" applyNumberFormat="1" applyFont="1" applyAlignment="1">
      <alignment horizontal="right" vertical="center"/>
    </xf>
    <xf numFmtId="0" fontId="40" fillId="0" borderId="0" xfId="0" applyFont="1"/>
    <xf numFmtId="0" fontId="28" fillId="0" borderId="0" xfId="0" applyFont="1"/>
    <xf numFmtId="0" fontId="32" fillId="0" borderId="0" xfId="0" applyFont="1"/>
    <xf numFmtId="0" fontId="31" fillId="0" borderId="0" xfId="0" applyFont="1" applyAlignment="1">
      <alignment horizontal="left" vertical="top" wrapText="1"/>
    </xf>
    <xf numFmtId="0" fontId="41" fillId="0" borderId="0" xfId="0" applyFont="1" applyAlignment="1">
      <alignment horizontal="left" vertical="center" wrapText="1"/>
    </xf>
    <xf numFmtId="0" fontId="31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14" fontId="31" fillId="2" borderId="0" xfId="0" applyNumberFormat="1" applyFont="1" applyFill="1" applyAlignment="1">
      <alignment horizontal="center" vertical="center" wrapText="1"/>
    </xf>
    <xf numFmtId="0" fontId="39" fillId="0" borderId="0" xfId="61" applyFont="1" applyAlignment="1">
      <alignment horizontal="justify" wrapText="1"/>
    </xf>
    <xf numFmtId="169" fontId="38" fillId="0" borderId="0" xfId="61" applyNumberFormat="1" applyFont="1" applyAlignment="1">
      <alignment horizontal="right" vertical="center" wrapText="1"/>
    </xf>
    <xf numFmtId="0" fontId="39" fillId="0" borderId="14" xfId="61" applyFont="1" applyBorder="1" applyAlignment="1">
      <alignment horizontal="justify" wrapText="1"/>
    </xf>
    <xf numFmtId="169" fontId="38" fillId="0" borderId="14" xfId="61" applyNumberFormat="1" applyFont="1" applyBorder="1" applyAlignment="1">
      <alignment horizontal="right" vertical="center" wrapText="1"/>
    </xf>
    <xf numFmtId="0" fontId="39" fillId="0" borderId="17" xfId="61" applyFont="1" applyBorder="1" applyAlignment="1">
      <alignment horizontal="justify" vertical="center"/>
    </xf>
    <xf numFmtId="0" fontId="39" fillId="0" borderId="17" xfId="61" applyFont="1" applyBorder="1" applyAlignment="1">
      <alignment horizontal="justify" vertical="center" wrapText="1"/>
    </xf>
    <xf numFmtId="167" fontId="39" fillId="0" borderId="17" xfId="61" applyNumberFormat="1" applyFont="1" applyBorder="1" applyAlignment="1">
      <alignment horizontal="right" vertical="center" wrapText="1"/>
    </xf>
    <xf numFmtId="167" fontId="39" fillId="0" borderId="17" xfId="61" applyNumberFormat="1" applyFont="1" applyBorder="1" applyAlignment="1">
      <alignment horizontal="right" vertical="center"/>
    </xf>
    <xf numFmtId="167" fontId="39" fillId="0" borderId="20" xfId="61" applyNumberFormat="1" applyFont="1" applyBorder="1" applyAlignment="1">
      <alignment horizontal="right" vertical="center"/>
    </xf>
    <xf numFmtId="3" fontId="39" fillId="0" borderId="19" xfId="61" applyNumberFormat="1" applyFont="1" applyBorder="1" applyAlignment="1">
      <alignment horizontal="right" vertical="center"/>
    </xf>
    <xf numFmtId="3" fontId="39" fillId="0" borderId="26" xfId="61" applyNumberFormat="1" applyFont="1" applyBorder="1" applyAlignment="1">
      <alignment horizontal="right" vertical="center"/>
    </xf>
    <xf numFmtId="3" fontId="39" fillId="0" borderId="27" xfId="61" applyNumberFormat="1" applyFont="1" applyBorder="1" applyAlignment="1">
      <alignment horizontal="right" vertical="center"/>
    </xf>
    <xf numFmtId="168" fontId="38" fillId="0" borderId="14" xfId="61" applyNumberFormat="1" applyFont="1" applyBorder="1" applyAlignment="1">
      <alignment horizontal="right" vertical="center" wrapText="1"/>
    </xf>
    <xf numFmtId="0" fontId="39" fillId="0" borderId="17" xfId="61" applyFont="1" applyBorder="1" applyAlignment="1">
      <alignment horizontal="justify" wrapText="1"/>
    </xf>
    <xf numFmtId="3" fontId="39" fillId="0" borderId="17" xfId="61" applyNumberFormat="1" applyFont="1" applyBorder="1" applyAlignment="1">
      <alignment horizontal="right" vertical="center" wrapText="1"/>
    </xf>
    <xf numFmtId="3" fontId="39" fillId="0" borderId="17" xfId="61" applyNumberFormat="1" applyFont="1" applyBorder="1" applyAlignment="1">
      <alignment horizontal="right" vertical="center"/>
    </xf>
    <xf numFmtId="3" fontId="39" fillId="0" borderId="22" xfId="61" applyNumberFormat="1" applyFont="1" applyBorder="1" applyAlignment="1">
      <alignment horizontal="right" vertical="center"/>
    </xf>
    <xf numFmtId="3" fontId="39" fillId="0" borderId="20" xfId="61" applyNumberFormat="1" applyFont="1" applyBorder="1" applyAlignment="1">
      <alignment horizontal="right" vertical="center"/>
    </xf>
    <xf numFmtId="0" fontId="39" fillId="0" borderId="28" xfId="61" applyFont="1" applyBorder="1" applyAlignment="1">
      <alignment horizontal="justify"/>
    </xf>
    <xf numFmtId="0" fontId="39" fillId="0" borderId="28" xfId="61" applyFont="1" applyBorder="1" applyAlignment="1">
      <alignment horizontal="justify" wrapText="1"/>
    </xf>
    <xf numFmtId="3" fontId="39" fillId="0" borderId="28" xfId="61" applyNumberFormat="1" applyFont="1" applyBorder="1" applyAlignment="1">
      <alignment horizontal="right" vertical="center" wrapText="1"/>
    </xf>
    <xf numFmtId="3" fontId="39" fillId="0" borderId="28" xfId="61" applyNumberFormat="1" applyFont="1" applyBorder="1" applyAlignment="1">
      <alignment horizontal="right" vertical="center"/>
    </xf>
    <xf numFmtId="0" fontId="39" fillId="0" borderId="32" xfId="61" applyFont="1" applyBorder="1" applyAlignment="1">
      <alignment horizontal="justify" wrapText="1"/>
    </xf>
    <xf numFmtId="3" fontId="39" fillId="0" borderId="32" xfId="61" applyNumberFormat="1" applyFont="1" applyBorder="1" applyAlignment="1">
      <alignment horizontal="right" wrapText="1"/>
    </xf>
    <xf numFmtId="3" fontId="39" fillId="0" borderId="32" xfId="61" applyNumberFormat="1" applyFont="1" applyBorder="1" applyAlignment="1">
      <alignment horizontal="right"/>
    </xf>
    <xf numFmtId="3" fontId="32" fillId="0" borderId="32" xfId="58" applyNumberFormat="1" applyFont="1" applyBorder="1" applyAlignment="1">
      <alignment horizontal="right"/>
    </xf>
    <xf numFmtId="168" fontId="38" fillId="0" borderId="32" xfId="61" applyNumberFormat="1" applyFont="1" applyBorder="1" applyAlignment="1">
      <alignment horizontal="right" wrapText="1"/>
    </xf>
    <xf numFmtId="9" fontId="33" fillId="0" borderId="32" xfId="58" applyFont="1" applyBorder="1" applyAlignment="1">
      <alignment horizontal="right" wrapText="1"/>
    </xf>
    <xf numFmtId="0" fontId="43" fillId="0" borderId="0" xfId="0" applyFont="1" applyAlignment="1">
      <alignment wrapText="1"/>
    </xf>
    <xf numFmtId="0" fontId="43" fillId="0" borderId="0" xfId="0" applyFont="1"/>
    <xf numFmtId="0" fontId="44" fillId="0" borderId="0" xfId="0" applyFont="1"/>
    <xf numFmtId="0" fontId="31" fillId="2" borderId="0" xfId="0" applyFont="1" applyFill="1" applyAlignment="1">
      <alignment horizontal="righ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45" fillId="0" borderId="23" xfId="0" applyFont="1" applyBorder="1" applyAlignment="1">
      <alignment horizontal="left" vertical="center" wrapText="1"/>
    </xf>
    <xf numFmtId="0" fontId="45" fillId="0" borderId="14" xfId="0" applyFont="1" applyBorder="1" applyAlignment="1">
      <alignment horizontal="left" vertical="center" wrapText="1"/>
    </xf>
    <xf numFmtId="3" fontId="45" fillId="0" borderId="14" xfId="0" applyNumberFormat="1" applyFont="1" applyBorder="1" applyAlignment="1">
      <alignment horizontal="right" vertical="center" wrapText="1"/>
    </xf>
    <xf numFmtId="9" fontId="46" fillId="0" borderId="14" xfId="0" applyNumberFormat="1" applyFont="1" applyBorder="1" applyAlignment="1">
      <alignment horizontal="righ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3" fontId="36" fillId="0" borderId="14" xfId="0" applyNumberFormat="1" applyFont="1" applyBorder="1" applyAlignment="1">
      <alignment horizontal="right" vertical="center" wrapText="1"/>
    </xf>
    <xf numFmtId="9" fontId="37" fillId="0" borderId="14" xfId="0" applyNumberFormat="1" applyFont="1" applyBorder="1" applyAlignment="1">
      <alignment horizontal="right" vertical="center" wrapText="1"/>
    </xf>
    <xf numFmtId="168" fontId="47" fillId="0" borderId="14" xfId="61" applyNumberFormat="1" applyFont="1" applyBorder="1" applyAlignment="1">
      <alignment horizontal="right" wrapText="1"/>
    </xf>
    <xf numFmtId="168" fontId="38" fillId="0" borderId="14" xfId="61" applyNumberFormat="1" applyFont="1" applyBorder="1" applyAlignment="1">
      <alignment horizontal="right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3" fontId="36" fillId="0" borderId="25" xfId="0" applyNumberFormat="1" applyFont="1" applyBorder="1" applyAlignment="1">
      <alignment horizontal="right" vertical="center" wrapText="1"/>
    </xf>
    <xf numFmtId="9" fontId="37" fillId="0" borderId="25" xfId="0" applyNumberFormat="1" applyFont="1" applyBorder="1" applyAlignment="1">
      <alignment horizontal="right" vertical="center" wrapText="1"/>
    </xf>
    <xf numFmtId="49" fontId="39" fillId="0" borderId="0" xfId="61" quotePrefix="1" applyNumberFormat="1" applyFont="1" applyAlignment="1">
      <alignment horizontal="justify" wrapText="1"/>
    </xf>
    <xf numFmtId="49" fontId="39" fillId="0" borderId="14" xfId="61" quotePrefix="1" applyNumberFormat="1" applyFont="1" applyBorder="1" applyAlignment="1">
      <alignment horizontal="justify" wrapText="1"/>
    </xf>
    <xf numFmtId="49" fontId="39" fillId="0" borderId="17" xfId="61" quotePrefix="1" applyNumberFormat="1" applyFont="1" applyBorder="1" applyAlignment="1">
      <alignment horizontal="justify" wrapText="1"/>
    </xf>
    <xf numFmtId="168" fontId="46" fillId="0" borderId="14" xfId="0" applyNumberFormat="1" applyFont="1" applyBorder="1" applyAlignment="1">
      <alignment horizontal="right" vertical="center" wrapText="1"/>
    </xf>
    <xf numFmtId="168" fontId="36" fillId="0" borderId="14" xfId="0" applyNumberFormat="1" applyFont="1" applyBorder="1" applyAlignment="1">
      <alignment horizontal="right" vertical="center" wrapText="1"/>
    </xf>
    <xf numFmtId="168" fontId="37" fillId="0" borderId="25" xfId="0" applyNumberFormat="1" applyFont="1" applyBorder="1" applyAlignment="1">
      <alignment horizontal="right" vertical="center" wrapText="1"/>
    </xf>
    <xf numFmtId="168" fontId="38" fillId="0" borderId="0" xfId="61" applyNumberFormat="1" applyFont="1" applyAlignment="1">
      <alignment horizontal="right" vertical="center" wrapText="1"/>
    </xf>
    <xf numFmtId="169" fontId="38" fillId="0" borderId="17" xfId="61" applyNumberFormat="1" applyFont="1" applyBorder="1" applyAlignment="1">
      <alignment horizontal="right" vertical="center" wrapText="1"/>
    </xf>
    <xf numFmtId="168" fontId="38" fillId="0" borderId="17" xfId="61" applyNumberFormat="1" applyFont="1" applyBorder="1" applyAlignment="1">
      <alignment horizontal="right" vertical="center" wrapText="1"/>
    </xf>
    <xf numFmtId="173" fontId="38" fillId="0" borderId="0" xfId="34" applyNumberFormat="1" applyFont="1" applyAlignment="1">
      <alignment horizontal="right" vertical="center" wrapText="1"/>
    </xf>
    <xf numFmtId="173" fontId="38" fillId="0" borderId="14" xfId="34" applyNumberFormat="1" applyFont="1" applyBorder="1" applyAlignment="1">
      <alignment horizontal="right" vertical="center" wrapText="1"/>
    </xf>
    <xf numFmtId="174" fontId="38" fillId="0" borderId="14" xfId="34" applyNumberFormat="1" applyFont="1" applyBorder="1" applyAlignment="1">
      <alignment horizontal="right" vertical="center" wrapText="1"/>
    </xf>
    <xf numFmtId="0" fontId="39" fillId="0" borderId="32" xfId="61" applyFont="1" applyBorder="1" applyAlignment="1">
      <alignment horizontal="left" wrapText="1"/>
    </xf>
    <xf numFmtId="0" fontId="48" fillId="0" borderId="0" xfId="2" applyFont="1" applyAlignment="1">
      <alignment vertical="center"/>
    </xf>
    <xf numFmtId="0" fontId="36" fillId="0" borderId="0" xfId="2" applyFont="1" applyAlignment="1">
      <alignment wrapText="1"/>
    </xf>
    <xf numFmtId="0" fontId="49" fillId="2" borderId="0" xfId="2" applyFont="1" applyFill="1" applyAlignment="1">
      <alignment vertical="center" wrapText="1"/>
    </xf>
    <xf numFmtId="0" fontId="50" fillId="2" borderId="0" xfId="2" applyFont="1" applyFill="1" applyAlignment="1">
      <alignment horizontal="right" vertical="center" wrapText="1"/>
    </xf>
    <xf numFmtId="0" fontId="39" fillId="3" borderId="1" xfId="2" applyFont="1" applyFill="1" applyBorder="1" applyAlignment="1">
      <alignment vertical="center"/>
    </xf>
    <xf numFmtId="0" fontId="39" fillId="3" borderId="1" xfId="2" applyFont="1" applyFill="1" applyBorder="1" applyAlignment="1">
      <alignment vertical="center" wrapText="1"/>
    </xf>
    <xf numFmtId="0" fontId="39" fillId="3" borderId="1" xfId="2" applyFont="1" applyFill="1" applyBorder="1" applyAlignment="1">
      <alignment horizontal="right" vertical="center" wrapText="1"/>
    </xf>
    <xf numFmtId="0" fontId="39" fillId="3" borderId="3" xfId="2" applyFont="1" applyFill="1" applyBorder="1" applyAlignment="1">
      <alignment vertical="center" wrapText="1"/>
    </xf>
    <xf numFmtId="177" fontId="39" fillId="3" borderId="3" xfId="2" applyNumberFormat="1" applyFont="1" applyFill="1" applyBorder="1" applyAlignment="1">
      <alignment horizontal="right" vertical="center" wrapText="1"/>
    </xf>
    <xf numFmtId="177" fontId="39" fillId="0" borderId="3" xfId="2" applyNumberFormat="1" applyFont="1" applyBorder="1" applyAlignment="1">
      <alignment horizontal="right" vertical="center" wrapText="1"/>
    </xf>
    <xf numFmtId="0" fontId="50" fillId="4" borderId="2" xfId="2" applyFont="1" applyFill="1" applyBorder="1" applyAlignment="1">
      <alignment wrapText="1"/>
    </xf>
    <xf numFmtId="0" fontId="50" fillId="4" borderId="2" xfId="2" applyFont="1" applyFill="1" applyBorder="1" applyAlignment="1">
      <alignment vertical="center" wrapText="1"/>
    </xf>
    <xf numFmtId="177" fontId="50" fillId="4" borderId="2" xfId="2" applyNumberFormat="1" applyFont="1" applyFill="1" applyBorder="1" applyAlignment="1">
      <alignment horizontal="right" vertical="center" wrapText="1"/>
    </xf>
    <xf numFmtId="0" fontId="49" fillId="0" borderId="0" xfId="2" applyFont="1"/>
    <xf numFmtId="0" fontId="51" fillId="0" borderId="0" xfId="2" applyFont="1"/>
    <xf numFmtId="0" fontId="39" fillId="3" borderId="6" xfId="2" applyFont="1" applyFill="1" applyBorder="1" applyAlignment="1">
      <alignment vertical="center" wrapText="1"/>
    </xf>
    <xf numFmtId="177" fontId="39" fillId="0" borderId="13" xfId="2" applyNumberFormat="1" applyFont="1" applyBorder="1" applyAlignment="1">
      <alignment horizontal="right" vertical="center" wrapText="1"/>
    </xf>
    <xf numFmtId="177" fontId="39" fillId="3" borderId="13" xfId="2" applyNumberFormat="1" applyFont="1" applyFill="1" applyBorder="1" applyAlignment="1">
      <alignment horizontal="right" vertical="center" wrapText="1"/>
    </xf>
    <xf numFmtId="0" fontId="45" fillId="0" borderId="0" xfId="2" applyFont="1" applyAlignment="1">
      <alignment wrapText="1"/>
    </xf>
    <xf numFmtId="0" fontId="45" fillId="0" borderId="0" xfId="2" applyFont="1"/>
    <xf numFmtId="0" fontId="36" fillId="0" borderId="0" xfId="2" applyFont="1"/>
    <xf numFmtId="0" fontId="39" fillId="2" borderId="0" xfId="2" applyFont="1" applyFill="1" applyAlignment="1">
      <alignment vertical="center" wrapText="1"/>
    </xf>
    <xf numFmtId="9" fontId="51" fillId="0" borderId="0" xfId="50" applyFont="1"/>
    <xf numFmtId="169" fontId="39" fillId="0" borderId="14" xfId="32" applyNumberFormat="1" applyFont="1" applyBorder="1" applyAlignment="1">
      <alignment horizontal="right" vertical="center"/>
    </xf>
    <xf numFmtId="169" fontId="39" fillId="0" borderId="26" xfId="32" applyNumberFormat="1" applyFont="1" applyBorder="1" applyAlignment="1">
      <alignment horizontal="right" vertical="center"/>
    </xf>
    <xf numFmtId="169" fontId="39" fillId="0" borderId="27" xfId="32" applyNumberFormat="1" applyFont="1" applyBorder="1" applyAlignment="1">
      <alignment horizontal="right" vertical="center"/>
    </xf>
    <xf numFmtId="169" fontId="39" fillId="0" borderId="0" xfId="32" applyNumberFormat="1" applyFont="1" applyAlignment="1">
      <alignment horizontal="right" vertical="center"/>
    </xf>
  </cellXfs>
  <cellStyles count="62">
    <cellStyle name="Comma" xfId="1" builtinId="3"/>
    <cellStyle name="Comma 11" xfId="41" xr:uid="{2D3D6455-8329-42F6-922F-D523A07124D8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3" xfId="29" xr:uid="{BE6BEFCD-C049-491A-85E8-737F3E3DDFB9}"/>
    <cellStyle name="Comma 3 2 4" xfId="52" xr:uid="{0FA2B893-DB81-43D2-854B-3069C1BFC21E}"/>
    <cellStyle name="Comma 3 3" xfId="23" xr:uid="{3A79085F-027B-48CD-8DA4-BB38DF5803BA}"/>
    <cellStyle name="Comma 3 4" xfId="27" xr:uid="{8BC78D57-56A1-4AEC-BF94-4E397CFC3CA9}"/>
    <cellStyle name="Comma 3 5" xfId="45" xr:uid="{B77B85C2-225C-4CA5-9493-DFB62754FE9E}"/>
    <cellStyle name="Comma 4" xfId="21" xr:uid="{83CFF771-A72E-47AF-B2C7-57C60E095281}"/>
    <cellStyle name="Comma 4 2" xfId="26" xr:uid="{E47FE45C-6D29-4A65-B402-2EDB0CC455D0}"/>
    <cellStyle name="Comma 4 3" xfId="30" xr:uid="{E4A73FA0-A1E0-43BE-BEF5-DCA33C23522C}"/>
    <cellStyle name="Comma 4 4" xfId="48" xr:uid="{39149CF1-5267-4207-B6C9-FA44DA9E7C99}"/>
    <cellStyle name="Comma 5" xfId="24" xr:uid="{C61F0A2F-4E85-4E51-BF2F-F4F83F75F072}"/>
    <cellStyle name="Comma 6" xfId="28" xr:uid="{AFD2D128-FA16-4A9D-A19C-C9DB4135420A}"/>
    <cellStyle name="Comma 7" xfId="16" xr:uid="{7CD7A01B-3C05-4F81-B995-32D2C63670B9}"/>
    <cellStyle name="Comma 8" xfId="32" xr:uid="{A791E96B-AB77-4297-AD06-C75F8DDB2E00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1" xfId="57" xr:uid="{B9770801-1E54-4C3A-A652-908130316F30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4 2" xfId="61" xr:uid="{8D46B465-334C-490D-B9BC-068971D92757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9" xfId="47" xr:uid="{5DC5EF5E-F79A-459B-B8EE-4C6CAFF2572A}"/>
    <cellStyle name="Normal 9 2" xfId="51" xr:uid="{A5CD8BD1-7970-4819-B85E-4E034C3D9F2D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B1AE-FDBD-43F4-8DAC-55B2743A7A72}">
  <sheetPr>
    <tabColor rgb="FF92D050"/>
  </sheetPr>
  <dimension ref="A1:J37"/>
  <sheetViews>
    <sheetView showGridLines="0" zoomScale="85" zoomScaleNormal="85" workbookViewId="0"/>
  </sheetViews>
  <sheetFormatPr defaultRowHeight="14.4" x14ac:dyDescent="0.3"/>
  <cols>
    <col min="1" max="1" width="43" customWidth="1"/>
    <col min="2" max="2" width="43" style="273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271" customFormat="1" ht="43.2" x14ac:dyDescent="0.3">
      <c r="A1" s="274" t="s">
        <v>0</v>
      </c>
      <c r="B1" s="274" t="s">
        <v>1</v>
      </c>
    </row>
    <row r="2" spans="1:10" ht="18" x14ac:dyDescent="0.3">
      <c r="A2" s="275" t="s">
        <v>2</v>
      </c>
      <c r="B2" s="275" t="s">
        <v>3</v>
      </c>
    </row>
    <row r="3" spans="1:10" ht="14.4" customHeight="1" x14ac:dyDescent="0.3">
      <c r="A3" s="276"/>
      <c r="B3" s="276"/>
      <c r="C3" s="276"/>
      <c r="D3" s="276" t="s">
        <v>4</v>
      </c>
      <c r="E3" s="276" t="s">
        <v>5</v>
      </c>
      <c r="F3" s="276" t="s">
        <v>6</v>
      </c>
      <c r="G3" s="276" t="s">
        <v>7</v>
      </c>
      <c r="H3" s="276" t="s">
        <v>8</v>
      </c>
      <c r="I3" s="277" t="s">
        <v>9</v>
      </c>
      <c r="J3" s="277" t="s">
        <v>9</v>
      </c>
    </row>
    <row r="4" spans="1:10" x14ac:dyDescent="0.3">
      <c r="A4" s="276"/>
      <c r="B4" s="276"/>
      <c r="C4" s="276"/>
      <c r="D4" s="278">
        <v>43281</v>
      </c>
      <c r="E4" s="278">
        <v>43646</v>
      </c>
      <c r="F4" s="278">
        <v>44012</v>
      </c>
      <c r="G4" s="278">
        <v>44377</v>
      </c>
      <c r="H4" s="278">
        <v>44742</v>
      </c>
      <c r="I4" s="277"/>
      <c r="J4" s="277" t="s">
        <v>10</v>
      </c>
    </row>
    <row r="5" spans="1:10" x14ac:dyDescent="0.3">
      <c r="A5" s="279" t="s">
        <v>11</v>
      </c>
      <c r="B5" s="279" t="s">
        <v>12</v>
      </c>
      <c r="C5" s="279" t="s">
        <v>13</v>
      </c>
      <c r="D5" s="270">
        <v>10.60948</v>
      </c>
      <c r="E5" s="270">
        <v>14.815968</v>
      </c>
      <c r="F5" s="269">
        <v>16.984193999999999</v>
      </c>
      <c r="G5" s="269">
        <v>22.139416000000001</v>
      </c>
      <c r="H5" s="268">
        <v>16.824812999999999</v>
      </c>
      <c r="I5" s="280">
        <v>-5.3146030000000017</v>
      </c>
      <c r="J5" s="267">
        <v>-0.24005163460499601</v>
      </c>
    </row>
    <row r="6" spans="1:10" ht="43.2" x14ac:dyDescent="0.3">
      <c r="A6" s="281" t="s">
        <v>423</v>
      </c>
      <c r="B6" s="281" t="s">
        <v>422</v>
      </c>
      <c r="C6" s="281" t="s">
        <v>13</v>
      </c>
      <c r="D6" s="266">
        <v>2.8823808500000001</v>
      </c>
      <c r="E6" s="266">
        <v>7.7602537420000006</v>
      </c>
      <c r="F6" s="265">
        <v>12.366504486</v>
      </c>
      <c r="G6" s="265">
        <v>11.314357431000005</v>
      </c>
      <c r="H6" s="264">
        <v>9.7102629730000007</v>
      </c>
      <c r="I6" s="282">
        <v>-1.6040944580000041</v>
      </c>
      <c r="J6" s="259">
        <v>-0.14177512667268</v>
      </c>
    </row>
    <row r="7" spans="1:10" x14ac:dyDescent="0.3">
      <c r="A7" s="281" t="s">
        <v>14</v>
      </c>
      <c r="B7" s="281" t="s">
        <v>15</v>
      </c>
      <c r="C7" s="281" t="s">
        <v>13</v>
      </c>
      <c r="D7" s="266">
        <v>8.0166740000000001</v>
      </c>
      <c r="E7" s="266">
        <v>7.4583899999999996</v>
      </c>
      <c r="F7" s="265">
        <v>6.024248</v>
      </c>
      <c r="G7" s="265">
        <v>7.0335470000000004</v>
      </c>
      <c r="H7" s="264">
        <v>4.8086890000000002</v>
      </c>
      <c r="I7" s="282">
        <v>-2.2248580000000002</v>
      </c>
      <c r="J7" s="259">
        <v>-0.31632091176756194</v>
      </c>
    </row>
    <row r="8" spans="1:10" ht="28.8" x14ac:dyDescent="0.3">
      <c r="A8" s="283" t="s">
        <v>16</v>
      </c>
      <c r="B8" s="284" t="s">
        <v>17</v>
      </c>
      <c r="C8" s="284" t="s">
        <v>13</v>
      </c>
      <c r="D8" s="285">
        <v>9.1473999999999993</v>
      </c>
      <c r="E8" s="285">
        <v>7.370679</v>
      </c>
      <c r="F8" s="286">
        <v>7.1856720000000003</v>
      </c>
      <c r="G8" s="286">
        <v>12.107355999999999</v>
      </c>
      <c r="H8" s="287">
        <v>7.2212300000000003</v>
      </c>
      <c r="I8" s="336">
        <v>-4.8861259999999991</v>
      </c>
      <c r="J8" s="263">
        <v>-0.40356672422946838</v>
      </c>
    </row>
    <row r="9" spans="1:10" x14ac:dyDescent="0.3">
      <c r="A9" s="279" t="s">
        <v>413</v>
      </c>
      <c r="B9" s="279" t="s">
        <v>414</v>
      </c>
      <c r="C9" s="329" t="s">
        <v>20</v>
      </c>
      <c r="D9" s="262">
        <v>25097.263159999999</v>
      </c>
      <c r="E9" s="262">
        <v>26427.543269999998</v>
      </c>
      <c r="F9" s="262">
        <v>27958.512220000001</v>
      </c>
      <c r="G9" s="262">
        <v>29686.349159999998</v>
      </c>
      <c r="H9" s="288">
        <v>27676.876719999993</v>
      </c>
      <c r="I9" s="335">
        <v>-2009.472440000005</v>
      </c>
      <c r="J9" s="267">
        <v>-6.7690116732427641E-2</v>
      </c>
    </row>
    <row r="10" spans="1:10" x14ac:dyDescent="0.3">
      <c r="A10" s="281" t="s">
        <v>21</v>
      </c>
      <c r="B10" s="281" t="s">
        <v>21</v>
      </c>
      <c r="C10" s="330" t="s">
        <v>20</v>
      </c>
      <c r="D10" s="261">
        <v>13987.564850000001</v>
      </c>
      <c r="E10" s="261">
        <v>15388.494980000001</v>
      </c>
      <c r="F10" s="260">
        <v>16145</v>
      </c>
      <c r="G10" s="289">
        <v>19292.438699999995</v>
      </c>
      <c r="H10" s="290">
        <v>16903.474629999997</v>
      </c>
      <c r="I10" s="291">
        <v>-2388.9640699999982</v>
      </c>
      <c r="J10" s="259">
        <v>-0.12382903515458621</v>
      </c>
    </row>
    <row r="11" spans="1:10" x14ac:dyDescent="0.3">
      <c r="A11" s="281" t="s">
        <v>22</v>
      </c>
      <c r="B11" s="281" t="s">
        <v>23</v>
      </c>
      <c r="C11" s="330" t="s">
        <v>20</v>
      </c>
      <c r="D11" s="261">
        <v>5764.4389299999984</v>
      </c>
      <c r="E11" s="261">
        <v>7311.4902700000002</v>
      </c>
      <c r="F11" s="260">
        <v>7656</v>
      </c>
      <c r="G11" s="289">
        <v>8138.3509899999963</v>
      </c>
      <c r="H11" s="290">
        <v>5396.7224999999971</v>
      </c>
      <c r="I11" s="291">
        <v>-2741.6284899999991</v>
      </c>
      <c r="J11" s="259">
        <v>-0.33687764184277336</v>
      </c>
    </row>
    <row r="12" spans="1:10" x14ac:dyDescent="0.3">
      <c r="A12" s="281" t="s">
        <v>24</v>
      </c>
      <c r="B12" s="281" t="s">
        <v>25</v>
      </c>
      <c r="C12" s="330" t="s">
        <v>20</v>
      </c>
      <c r="D12" s="261">
        <v>346824.31829000008</v>
      </c>
      <c r="E12" s="261">
        <v>355722.93657000002</v>
      </c>
      <c r="F12" s="260">
        <v>443453.37257000007</v>
      </c>
      <c r="G12" s="289">
        <v>442276.55815</v>
      </c>
      <c r="H12" s="290">
        <v>443868.79032999999</v>
      </c>
      <c r="I12" s="291">
        <v>1592.2321799999918</v>
      </c>
      <c r="J12" s="259">
        <v>3.6000826873126002E-3</v>
      </c>
    </row>
    <row r="13" spans="1:10" x14ac:dyDescent="0.3">
      <c r="A13" s="281" t="s">
        <v>26</v>
      </c>
      <c r="B13" s="281" t="s">
        <v>27</v>
      </c>
      <c r="C13" s="330" t="s">
        <v>20</v>
      </c>
      <c r="D13" s="261">
        <v>4371.9764400000004</v>
      </c>
      <c r="E13" s="261">
        <v>4789.0611400000007</v>
      </c>
      <c r="F13" s="260">
        <v>4275</v>
      </c>
      <c r="G13" s="289">
        <v>10388.04927</v>
      </c>
      <c r="H13" s="290">
        <v>5887.0359900000003</v>
      </c>
      <c r="I13" s="291">
        <v>-4501.0132799999992</v>
      </c>
      <c r="J13" s="259">
        <v>-0.43328763303025797</v>
      </c>
    </row>
    <row r="14" spans="1:10" x14ac:dyDescent="0.3">
      <c r="A14" s="292" t="s">
        <v>28</v>
      </c>
      <c r="B14" s="292" t="s">
        <v>29</v>
      </c>
      <c r="C14" s="331" t="s">
        <v>20</v>
      </c>
      <c r="D14" s="293">
        <v>8125.4441000000006</v>
      </c>
      <c r="E14" s="258">
        <v>7983.8394900000003</v>
      </c>
      <c r="F14" s="294">
        <v>8401</v>
      </c>
      <c r="G14" s="295">
        <v>8783.3165300000001</v>
      </c>
      <c r="H14" s="296">
        <v>8928.3840299999993</v>
      </c>
      <c r="I14" s="337">
        <v>145.0674999999992</v>
      </c>
      <c r="J14" s="263">
        <v>1.6516255506050737E-2</v>
      </c>
    </row>
    <row r="15" spans="1:10" x14ac:dyDescent="0.3">
      <c r="A15" s="279" t="s">
        <v>30</v>
      </c>
      <c r="B15" s="279" t="s">
        <v>31</v>
      </c>
      <c r="C15" s="279" t="s">
        <v>10</v>
      </c>
      <c r="D15" s="257">
        <v>0.55733427030774307</v>
      </c>
      <c r="E15" s="256">
        <v>0.58229003062379636</v>
      </c>
      <c r="F15" s="256">
        <v>0.57746277316039529</v>
      </c>
      <c r="G15" s="255">
        <v>0.64987575925958008</v>
      </c>
      <c r="H15" s="254">
        <v>0.610743574898577</v>
      </c>
      <c r="I15" s="338">
        <v>-3.9132184361003075</v>
      </c>
      <c r="J15" s="267"/>
    </row>
    <row r="16" spans="1:10" x14ac:dyDescent="0.3">
      <c r="A16" s="281" t="s">
        <v>32</v>
      </c>
      <c r="B16" s="281" t="s">
        <v>33</v>
      </c>
      <c r="C16" s="281" t="s">
        <v>10</v>
      </c>
      <c r="D16" s="253">
        <v>0.22968396566791224</v>
      </c>
      <c r="E16" s="253">
        <v>0.2766617462433541</v>
      </c>
      <c r="F16" s="253">
        <v>0.27383431349123483</v>
      </c>
      <c r="G16" s="252">
        <v>0.27414455533541249</v>
      </c>
      <c r="H16" s="251">
        <v>0.1949903001916467</v>
      </c>
      <c r="I16" s="339">
        <v>-7.9154255143765786</v>
      </c>
      <c r="J16" s="259"/>
    </row>
    <row r="17" spans="1:10" x14ac:dyDescent="0.3">
      <c r="A17" s="281" t="s">
        <v>34</v>
      </c>
      <c r="B17" s="281" t="s">
        <v>35</v>
      </c>
      <c r="C17" s="281" t="s">
        <v>10</v>
      </c>
      <c r="D17" s="250">
        <v>1.8476726373320242E-2</v>
      </c>
      <c r="E17" s="250">
        <v>2.3E-2</v>
      </c>
      <c r="F17" s="250">
        <v>2.2300007294599584E-2</v>
      </c>
      <c r="G17" s="249">
        <v>2.0445613534633238E-2</v>
      </c>
      <c r="H17" s="248">
        <v>1.6161972806879931E-2</v>
      </c>
      <c r="I17" s="340">
        <v>-0.42836407277533073</v>
      </c>
      <c r="J17" s="247"/>
    </row>
    <row r="18" spans="1:10" x14ac:dyDescent="0.3">
      <c r="A18" s="281" t="s">
        <v>36</v>
      </c>
      <c r="B18" s="281" t="s">
        <v>37</v>
      </c>
      <c r="C18" s="281" t="s">
        <v>10</v>
      </c>
      <c r="D18" s="253">
        <v>0.87149830381059235</v>
      </c>
      <c r="E18" s="253">
        <v>0.85781283647969975</v>
      </c>
      <c r="F18" s="253">
        <v>0.90013141523016893</v>
      </c>
      <c r="G18" s="252">
        <v>0.74083543914951588</v>
      </c>
      <c r="H18" s="251">
        <v>0.7394751692633611</v>
      </c>
      <c r="I18" s="339">
        <v>-0.13602698861547857</v>
      </c>
      <c r="J18" s="259"/>
    </row>
    <row r="19" spans="1:10" x14ac:dyDescent="0.3">
      <c r="A19" s="281" t="s">
        <v>38</v>
      </c>
      <c r="B19" s="281" t="s">
        <v>39</v>
      </c>
      <c r="C19" s="281" t="s">
        <v>40</v>
      </c>
      <c r="D19" s="365">
        <v>0.97711871655014981</v>
      </c>
      <c r="E19" s="365">
        <v>0.96957748121350884</v>
      </c>
      <c r="F19" s="365">
        <v>0.74685730701884934</v>
      </c>
      <c r="G19" s="366">
        <v>2.9403297172236398</v>
      </c>
      <c r="H19" s="367">
        <v>2.8868831044264014</v>
      </c>
      <c r="I19" s="282">
        <v>-4.9999999999999822E-2</v>
      </c>
      <c r="J19" s="259">
        <v>-1.8177081462722677E-2</v>
      </c>
    </row>
    <row r="20" spans="1:10" x14ac:dyDescent="0.3">
      <c r="A20" s="279" t="s">
        <v>41</v>
      </c>
      <c r="B20" s="279" t="s">
        <v>42</v>
      </c>
      <c r="C20" s="279" t="s">
        <v>40</v>
      </c>
      <c r="D20" s="368">
        <v>6.0472815136081932</v>
      </c>
      <c r="E20" s="368">
        <v>8.3420537723313277</v>
      </c>
      <c r="F20" s="368">
        <v>9.4752484234383108</v>
      </c>
      <c r="G20" s="368">
        <v>7.7801702586843513</v>
      </c>
      <c r="H20" s="367">
        <v>2.4349767961649631</v>
      </c>
      <c r="I20" s="282">
        <v>-5.35</v>
      </c>
      <c r="J20" s="267">
        <v>-0.68702782648657301</v>
      </c>
    </row>
    <row r="21" spans="1:10" ht="15" thickBot="1" x14ac:dyDescent="0.35">
      <c r="A21" s="297" t="s">
        <v>43</v>
      </c>
      <c r="B21" s="297" t="s">
        <v>44</v>
      </c>
      <c r="C21" s="298" t="s">
        <v>45</v>
      </c>
      <c r="D21" s="299">
        <v>334</v>
      </c>
      <c r="E21" s="299">
        <v>327</v>
      </c>
      <c r="F21" s="300">
        <v>329</v>
      </c>
      <c r="G21" s="300">
        <v>336</v>
      </c>
      <c r="H21" s="192">
        <v>324</v>
      </c>
      <c r="I21" s="282">
        <v>-12</v>
      </c>
      <c r="J21" s="193">
        <v>-3.5714285714285698E-2</v>
      </c>
    </row>
    <row r="22" spans="1:10" ht="29.4" thickTop="1" x14ac:dyDescent="0.3">
      <c r="A22" s="341" t="s">
        <v>415</v>
      </c>
      <c r="B22" s="341" t="s">
        <v>457</v>
      </c>
      <c r="C22" s="301"/>
      <c r="D22" s="302"/>
      <c r="E22" s="302"/>
      <c r="F22" s="303"/>
      <c r="G22" s="303"/>
      <c r="H22" s="304"/>
      <c r="I22" s="305"/>
      <c r="J22" s="306"/>
    </row>
    <row r="23" spans="1:10" x14ac:dyDescent="0.3">
      <c r="A23" s="307"/>
      <c r="B23" s="308"/>
      <c r="C23" s="309"/>
    </row>
    <row r="24" spans="1:10" x14ac:dyDescent="0.3">
      <c r="A24" s="308" t="s">
        <v>46</v>
      </c>
      <c r="B24" s="308" t="s">
        <v>47</v>
      </c>
      <c r="C24" s="309"/>
    </row>
    <row r="25" spans="1:10" x14ac:dyDescent="0.3">
      <c r="A25" s="308" t="s">
        <v>416</v>
      </c>
      <c r="B25" s="308" t="s">
        <v>419</v>
      </c>
      <c r="C25" s="309" t="s">
        <v>48</v>
      </c>
    </row>
    <row r="26" spans="1:10" x14ac:dyDescent="0.3">
      <c r="A26" s="308" t="s">
        <v>417</v>
      </c>
      <c r="B26" s="308" t="s">
        <v>420</v>
      </c>
      <c r="C26" s="309" t="s">
        <v>49</v>
      </c>
    </row>
    <row r="27" spans="1:10" x14ac:dyDescent="0.3">
      <c r="A27" s="308" t="s">
        <v>418</v>
      </c>
      <c r="B27" s="308" t="s">
        <v>421</v>
      </c>
      <c r="C27" s="309" t="s">
        <v>50</v>
      </c>
    </row>
    <row r="29" spans="1:10" ht="18" x14ac:dyDescent="0.3">
      <c r="A29" s="275" t="s">
        <v>51</v>
      </c>
      <c r="B29" s="275" t="s">
        <v>52</v>
      </c>
    </row>
    <row r="30" spans="1:10" ht="43.2" x14ac:dyDescent="0.3">
      <c r="A30" s="310"/>
      <c r="B30" s="310"/>
      <c r="C30" s="310" t="s">
        <v>53</v>
      </c>
      <c r="D30" s="310" t="s">
        <v>54</v>
      </c>
      <c r="E30" s="277" t="s">
        <v>9</v>
      </c>
      <c r="F30" s="277" t="s">
        <v>55</v>
      </c>
    </row>
    <row r="31" spans="1:10" x14ac:dyDescent="0.3">
      <c r="A31" s="311"/>
      <c r="B31" s="312"/>
      <c r="C31" s="313" t="s">
        <v>56</v>
      </c>
      <c r="D31" s="313" t="s">
        <v>57</v>
      </c>
      <c r="E31" s="314"/>
      <c r="F31" s="314"/>
    </row>
    <row r="32" spans="1:10" s="272" customFormat="1" x14ac:dyDescent="0.3">
      <c r="A32" s="315" t="s">
        <v>58</v>
      </c>
      <c r="B32" s="316" t="s">
        <v>19</v>
      </c>
      <c r="C32" s="317">
        <v>27676.876719999993</v>
      </c>
      <c r="D32" s="317">
        <v>29686.349159999998</v>
      </c>
      <c r="E32" s="332">
        <v>-2009.472440000005</v>
      </c>
      <c r="F32" s="318">
        <v>-6.7690116732427641E-2</v>
      </c>
    </row>
    <row r="33" spans="1:6" x14ac:dyDescent="0.3">
      <c r="A33" s="319" t="s">
        <v>59</v>
      </c>
      <c r="B33" s="320" t="s">
        <v>21</v>
      </c>
      <c r="C33" s="321">
        <v>16903.474629999997</v>
      </c>
      <c r="D33" s="321">
        <v>19292.438699999995</v>
      </c>
      <c r="E33" s="333">
        <v>-2388.9640699999982</v>
      </c>
      <c r="F33" s="322">
        <v>-0.12382903515458617</v>
      </c>
    </row>
    <row r="34" spans="1:6" s="272" customFormat="1" x14ac:dyDescent="0.3">
      <c r="A34" s="315" t="s">
        <v>60</v>
      </c>
      <c r="B34" s="316" t="s">
        <v>23</v>
      </c>
      <c r="C34" s="317">
        <v>5396.7224999999971</v>
      </c>
      <c r="D34" s="317">
        <v>8138.3509899999963</v>
      </c>
      <c r="E34" s="323">
        <v>-2741.6284899999991</v>
      </c>
      <c r="F34" s="318">
        <v>-0.33687764184277341</v>
      </c>
    </row>
    <row r="35" spans="1:6" x14ac:dyDescent="0.3">
      <c r="A35" s="319" t="s">
        <v>61</v>
      </c>
      <c r="B35" s="320" t="s">
        <v>62</v>
      </c>
      <c r="C35" s="321">
        <v>443868.79032999999</v>
      </c>
      <c r="D35" s="321">
        <v>442276.55815</v>
      </c>
      <c r="E35" s="324">
        <v>1592.2321799999918</v>
      </c>
      <c r="F35" s="322">
        <v>3.6000826873125377E-3</v>
      </c>
    </row>
    <row r="36" spans="1:6" ht="15" thickBot="1" x14ac:dyDescent="0.35">
      <c r="A36" s="325" t="s">
        <v>26</v>
      </c>
      <c r="B36" s="326" t="s">
        <v>27</v>
      </c>
      <c r="C36" s="327">
        <v>5887.0359900000003</v>
      </c>
      <c r="D36" s="327">
        <v>10388.04927</v>
      </c>
      <c r="E36" s="334">
        <v>-4501.0132799999992</v>
      </c>
      <c r="F36" s="328">
        <v>-0.43328763303025797</v>
      </c>
    </row>
    <row r="37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6"/>
  <sheetViews>
    <sheetView showGridLines="0" zoomScale="85" zoomScaleNormal="85" workbookViewId="0"/>
  </sheetViews>
  <sheetFormatPr defaultColWidth="8.88671875" defaultRowHeight="14.4" x14ac:dyDescent="0.3"/>
  <cols>
    <col min="1" max="1" width="43.109375" style="100" customWidth="1"/>
    <col min="2" max="2" width="43" style="100" customWidth="1"/>
    <col min="3" max="3" width="10.5546875" style="100" customWidth="1"/>
    <col min="4" max="4" width="15.88671875" style="100" customWidth="1"/>
    <col min="5" max="5" width="16.44140625" style="100" customWidth="1"/>
    <col min="6" max="16384" width="8.88671875" style="100"/>
  </cols>
  <sheetData>
    <row r="1" spans="1:5" s="129" customFormat="1" ht="60.6" customHeight="1" x14ac:dyDescent="0.3">
      <c r="A1" s="131" t="s">
        <v>0</v>
      </c>
      <c r="B1" s="131" t="s">
        <v>63</v>
      </c>
    </row>
    <row r="2" spans="1:5" ht="18" x14ac:dyDescent="0.3">
      <c r="A2" s="118" t="s">
        <v>64</v>
      </c>
      <c r="B2" s="118" t="s">
        <v>65</v>
      </c>
      <c r="C2" s="118"/>
    </row>
    <row r="3" spans="1:5" ht="28.8" x14ac:dyDescent="0.3">
      <c r="A3" s="119" t="s">
        <v>66</v>
      </c>
      <c r="B3" s="120"/>
      <c r="C3" s="121" t="s">
        <v>67</v>
      </c>
      <c r="D3" s="120" t="s">
        <v>68</v>
      </c>
      <c r="E3" s="7" t="s">
        <v>69</v>
      </c>
    </row>
    <row r="4" spans="1:5" x14ac:dyDescent="0.3">
      <c r="A4" s="101"/>
      <c r="B4" s="102"/>
      <c r="C4" s="122"/>
      <c r="D4" s="123" t="s">
        <v>70</v>
      </c>
      <c r="E4" s="123" t="s">
        <v>70</v>
      </c>
    </row>
    <row r="5" spans="1:5" x14ac:dyDescent="0.3">
      <c r="A5" s="103" t="s">
        <v>71</v>
      </c>
      <c r="B5" s="2" t="s">
        <v>72</v>
      </c>
      <c r="C5" s="235">
        <v>5</v>
      </c>
      <c r="D5" s="177">
        <v>27676877</v>
      </c>
      <c r="E5" s="177">
        <v>29686349</v>
      </c>
    </row>
    <row r="6" spans="1:5" x14ac:dyDescent="0.3">
      <c r="A6" s="104" t="s">
        <v>73</v>
      </c>
      <c r="B6" s="94" t="s">
        <v>74</v>
      </c>
      <c r="C6" s="233">
        <v>6</v>
      </c>
      <c r="D6" s="177">
        <v>368047</v>
      </c>
      <c r="E6" s="232">
        <v>206176</v>
      </c>
    </row>
    <row r="7" spans="1:5" x14ac:dyDescent="0.3">
      <c r="A7" s="104" t="s">
        <v>75</v>
      </c>
      <c r="B7" s="94" t="s">
        <v>76</v>
      </c>
      <c r="C7" s="233">
        <v>7</v>
      </c>
      <c r="D7" s="177">
        <v>-3360287</v>
      </c>
      <c r="E7" s="232">
        <v>-3172698</v>
      </c>
    </row>
    <row r="8" spans="1:5" x14ac:dyDescent="0.3">
      <c r="A8" s="104" t="s">
        <v>77</v>
      </c>
      <c r="B8" s="94" t="s">
        <v>78</v>
      </c>
      <c r="C8" s="233">
        <v>8</v>
      </c>
      <c r="D8" s="177">
        <v>-6686091</v>
      </c>
      <c r="E8" s="177">
        <v>-5762814</v>
      </c>
    </row>
    <row r="9" spans="1:5" x14ac:dyDescent="0.3">
      <c r="A9" s="104" t="s">
        <v>79</v>
      </c>
      <c r="B9" s="94" t="s">
        <v>80</v>
      </c>
      <c r="C9" s="233">
        <v>9</v>
      </c>
      <c r="D9" s="177">
        <v>-1095071</v>
      </c>
      <c r="E9" s="177">
        <v>-1664574</v>
      </c>
    </row>
    <row r="10" spans="1:5" ht="28.8" x14ac:dyDescent="0.3">
      <c r="A10" s="104" t="s">
        <v>81</v>
      </c>
      <c r="B10" s="94" t="s">
        <v>82</v>
      </c>
      <c r="C10" s="233" t="s">
        <v>83</v>
      </c>
      <c r="D10" s="177">
        <v>-8928384</v>
      </c>
      <c r="E10" s="177">
        <v>-8783317</v>
      </c>
    </row>
    <row r="11" spans="1:5" x14ac:dyDescent="0.3">
      <c r="A11" s="105" t="s">
        <v>84</v>
      </c>
      <c r="B11" s="3" t="s">
        <v>85</v>
      </c>
      <c r="C11" s="106"/>
      <c r="D11" s="176">
        <f>SUM(D5:D10)</f>
        <v>7975091</v>
      </c>
      <c r="E11" s="176">
        <f>SUM(E5:E10)</f>
        <v>10509122</v>
      </c>
    </row>
    <row r="12" spans="1:5" x14ac:dyDescent="0.3">
      <c r="A12" s="104" t="s">
        <v>86</v>
      </c>
      <c r="B12" s="94" t="s">
        <v>87</v>
      </c>
      <c r="C12" s="233">
        <v>10</v>
      </c>
      <c r="D12" s="245">
        <v>-191203</v>
      </c>
      <c r="E12" s="246">
        <v>-114131</v>
      </c>
    </row>
    <row r="13" spans="1:5" x14ac:dyDescent="0.3">
      <c r="A13" s="105" t="s">
        <v>88</v>
      </c>
      <c r="B13" s="3" t="s">
        <v>89</v>
      </c>
      <c r="C13" s="107"/>
      <c r="D13" s="175">
        <f>D11+D12</f>
        <v>7783888</v>
      </c>
      <c r="E13" s="175">
        <f>E11+E12</f>
        <v>10394991</v>
      </c>
    </row>
    <row r="14" spans="1:5" x14ac:dyDescent="0.3">
      <c r="A14" s="108" t="s">
        <v>90</v>
      </c>
      <c r="B14" s="4" t="s">
        <v>91</v>
      </c>
      <c r="C14" s="233"/>
      <c r="D14" s="177">
        <v>-2387165</v>
      </c>
      <c r="E14" s="177">
        <v>-2256640</v>
      </c>
    </row>
    <row r="15" spans="1:5" ht="15" thickBot="1" x14ac:dyDescent="0.35">
      <c r="A15" s="124" t="s">
        <v>92</v>
      </c>
      <c r="B15" s="109" t="s">
        <v>437</v>
      </c>
      <c r="C15" s="110"/>
      <c r="D15" s="174">
        <f>D13+D14</f>
        <v>5396723</v>
      </c>
      <c r="E15" s="174">
        <f>E13+E14</f>
        <v>8138351</v>
      </c>
    </row>
    <row r="16" spans="1:5" ht="15" thickTop="1" x14ac:dyDescent="0.3"/>
    <row r="17" spans="1:5" ht="36" x14ac:dyDescent="0.3">
      <c r="A17" s="117" t="s">
        <v>94</v>
      </c>
      <c r="B17" s="117" t="s">
        <v>95</v>
      </c>
    </row>
    <row r="18" spans="1:5" ht="28.8" x14ac:dyDescent="0.3">
      <c r="A18" s="7"/>
      <c r="B18" s="19"/>
      <c r="C18" s="8" t="s">
        <v>96</v>
      </c>
      <c r="D18" s="120" t="str">
        <f>D3</f>
        <v>01.01.2022.-30.06.2022.</v>
      </c>
      <c r="E18" s="120" t="str">
        <f>E3</f>
        <v>01.01.2021.-30.06.2021.</v>
      </c>
    </row>
    <row r="19" spans="1:5" x14ac:dyDescent="0.3">
      <c r="A19" s="10"/>
      <c r="B19" s="10"/>
      <c r="C19" s="26"/>
      <c r="D19" s="134" t="s">
        <v>97</v>
      </c>
      <c r="E19" s="134" t="s">
        <v>98</v>
      </c>
    </row>
    <row r="20" spans="1:5" x14ac:dyDescent="0.3">
      <c r="A20" s="14" t="s">
        <v>99</v>
      </c>
      <c r="B20" s="24" t="s">
        <v>93</v>
      </c>
      <c r="C20" s="23"/>
      <c r="D20" s="178">
        <f>D15</f>
        <v>5396723</v>
      </c>
      <c r="E20" s="178">
        <f>E15</f>
        <v>8138351</v>
      </c>
    </row>
    <row r="21" spans="1:5" x14ac:dyDescent="0.3">
      <c r="A21" s="15" t="s">
        <v>100</v>
      </c>
      <c r="B21" s="11" t="s">
        <v>101</v>
      </c>
      <c r="C21" s="22"/>
      <c r="D21" s="136"/>
      <c r="E21" s="135"/>
    </row>
    <row r="22" spans="1:5" x14ac:dyDescent="0.3">
      <c r="A22" s="16" t="s">
        <v>102</v>
      </c>
      <c r="B22" s="25" t="s">
        <v>103</v>
      </c>
      <c r="C22" s="22"/>
      <c r="D22" s="136" t="s">
        <v>104</v>
      </c>
      <c r="E22" s="180">
        <v>0</v>
      </c>
    </row>
    <row r="23" spans="1:5" ht="28.8" x14ac:dyDescent="0.3">
      <c r="A23" s="17" t="s">
        <v>105</v>
      </c>
      <c r="B23" s="94" t="s">
        <v>106</v>
      </c>
      <c r="C23" s="20"/>
      <c r="D23" s="142">
        <v>0</v>
      </c>
      <c r="E23" s="142">
        <v>0</v>
      </c>
    </row>
    <row r="24" spans="1:5" ht="43.2" x14ac:dyDescent="0.3">
      <c r="A24" s="208" t="s">
        <v>107</v>
      </c>
      <c r="B24" s="29" t="s">
        <v>108</v>
      </c>
      <c r="C24" s="194"/>
      <c r="D24" s="147">
        <v>0</v>
      </c>
      <c r="E24" s="142">
        <v>0</v>
      </c>
    </row>
    <row r="25" spans="1:5" ht="15" thickBot="1" x14ac:dyDescent="0.35">
      <c r="A25" s="18" t="s">
        <v>109</v>
      </c>
      <c r="B25" s="5" t="s">
        <v>110</v>
      </c>
      <c r="C25" s="21"/>
      <c r="D25" s="179">
        <f>D20</f>
        <v>5396723</v>
      </c>
      <c r="E25" s="179">
        <f>E20</f>
        <v>8138351</v>
      </c>
    </row>
    <row r="2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E47"/>
  <sheetViews>
    <sheetView showGridLines="0" zoomScale="85" zoomScaleNormal="85" workbookViewId="0"/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4" width="16" customWidth="1"/>
    <col min="5" max="5" width="15.109375" customWidth="1"/>
  </cols>
  <sheetData>
    <row r="1" spans="1:5" s="129" customFormat="1" ht="60.6" customHeight="1" x14ac:dyDescent="0.3">
      <c r="A1" s="131" t="s">
        <v>0</v>
      </c>
      <c r="B1" s="131" t="s">
        <v>63</v>
      </c>
    </row>
    <row r="2" spans="1:5" ht="18" x14ac:dyDescent="0.3">
      <c r="A2" s="6" t="s">
        <v>111</v>
      </c>
      <c r="B2" s="6" t="s">
        <v>112</v>
      </c>
    </row>
    <row r="3" spans="1:5" ht="28.8" x14ac:dyDescent="0.3">
      <c r="A3" s="28"/>
      <c r="B3" s="28"/>
      <c r="C3" s="8" t="s">
        <v>96</v>
      </c>
      <c r="D3" s="133">
        <v>44742</v>
      </c>
      <c r="E3" s="133" t="s">
        <v>113</v>
      </c>
    </row>
    <row r="4" spans="1:5" x14ac:dyDescent="0.3">
      <c r="A4" s="29" t="s">
        <v>114</v>
      </c>
      <c r="B4" s="41" t="s">
        <v>115</v>
      </c>
      <c r="C4" s="31"/>
      <c r="D4" s="32" t="s">
        <v>97</v>
      </c>
      <c r="E4" s="32" t="s">
        <v>97</v>
      </c>
    </row>
    <row r="5" spans="1:5" x14ac:dyDescent="0.3">
      <c r="A5" s="33" t="s">
        <v>116</v>
      </c>
      <c r="B5" s="33" t="s">
        <v>117</v>
      </c>
      <c r="C5" s="34"/>
      <c r="D5" s="134"/>
      <c r="E5" s="134"/>
    </row>
    <row r="6" spans="1:5" x14ac:dyDescent="0.3">
      <c r="A6" s="94" t="s">
        <v>118</v>
      </c>
      <c r="B6" s="94" t="s">
        <v>119</v>
      </c>
      <c r="C6" s="236">
        <v>11</v>
      </c>
      <c r="D6" s="137">
        <v>2220494</v>
      </c>
      <c r="E6" s="137">
        <v>2041249</v>
      </c>
    </row>
    <row r="7" spans="1:5" x14ac:dyDescent="0.3">
      <c r="A7" s="100" t="s">
        <v>120</v>
      </c>
      <c r="B7" s="100" t="s">
        <v>121</v>
      </c>
      <c r="C7" s="237"/>
      <c r="D7" s="1">
        <v>6720</v>
      </c>
      <c r="E7" s="1">
        <v>6720</v>
      </c>
    </row>
    <row r="8" spans="1:5" x14ac:dyDescent="0.3">
      <c r="A8" s="94" t="s">
        <v>122</v>
      </c>
      <c r="B8" s="94" t="s">
        <v>123</v>
      </c>
      <c r="C8" s="238">
        <v>12</v>
      </c>
      <c r="D8" s="1">
        <v>427446940</v>
      </c>
      <c r="E8" s="1">
        <v>430671322</v>
      </c>
    </row>
    <row r="9" spans="1:5" x14ac:dyDescent="0.3">
      <c r="A9" s="100" t="s">
        <v>124</v>
      </c>
      <c r="B9" s="100" t="s">
        <v>125</v>
      </c>
      <c r="C9" s="238"/>
      <c r="D9" s="1">
        <v>2434380</v>
      </c>
      <c r="E9" s="1">
        <v>2332465</v>
      </c>
    </row>
    <row r="10" spans="1:5" x14ac:dyDescent="0.3">
      <c r="A10" s="94" t="s">
        <v>126</v>
      </c>
      <c r="B10" t="s">
        <v>127</v>
      </c>
      <c r="C10" s="238">
        <v>13</v>
      </c>
      <c r="D10" s="1">
        <v>1058259</v>
      </c>
      <c r="E10" s="1">
        <v>1108651</v>
      </c>
    </row>
    <row r="11" spans="1:5" x14ac:dyDescent="0.3">
      <c r="A11" s="94" t="s">
        <v>128</v>
      </c>
      <c r="B11" s="94" t="s">
        <v>129</v>
      </c>
      <c r="C11" s="238"/>
      <c r="D11" s="1">
        <v>431428</v>
      </c>
      <c r="E11" s="1">
        <v>451108</v>
      </c>
    </row>
    <row r="12" spans="1:5" x14ac:dyDescent="0.3">
      <c r="A12" s="33" t="s">
        <v>130</v>
      </c>
      <c r="B12" s="33" t="s">
        <v>131</v>
      </c>
      <c r="C12" s="239"/>
      <c r="D12" s="139">
        <f>SUM(D6:D11)</f>
        <v>433598221</v>
      </c>
      <c r="E12" s="139">
        <f>SUM(E6:E11)</f>
        <v>436611515</v>
      </c>
    </row>
    <row r="13" spans="1:5" x14ac:dyDescent="0.3">
      <c r="A13" s="33" t="s">
        <v>132</v>
      </c>
      <c r="B13" s="33" t="s">
        <v>133</v>
      </c>
      <c r="C13" s="239"/>
      <c r="D13" s="195"/>
      <c r="E13" s="134"/>
    </row>
    <row r="14" spans="1:5" x14ac:dyDescent="0.3">
      <c r="A14" s="94" t="s">
        <v>134</v>
      </c>
      <c r="B14" s="94" t="s">
        <v>135</v>
      </c>
      <c r="C14" s="238"/>
      <c r="D14" s="1">
        <v>2690361</v>
      </c>
      <c r="E14" s="1">
        <v>2596488</v>
      </c>
    </row>
    <row r="15" spans="1:5" x14ac:dyDescent="0.3">
      <c r="A15" s="94" t="s">
        <v>136</v>
      </c>
      <c r="B15" s="94" t="s">
        <v>137</v>
      </c>
      <c r="C15" s="238"/>
      <c r="D15" s="1">
        <v>31333</v>
      </c>
      <c r="E15" s="1">
        <v>30051</v>
      </c>
    </row>
    <row r="16" spans="1:5" x14ac:dyDescent="0.3">
      <c r="A16" s="94" t="s">
        <v>138</v>
      </c>
      <c r="B16" s="94" t="s">
        <v>139</v>
      </c>
      <c r="C16" s="238"/>
      <c r="D16" s="1">
        <v>5626164</v>
      </c>
      <c r="E16" s="1">
        <f>13005911+367883</f>
        <v>13373794</v>
      </c>
    </row>
    <row r="17" spans="1:5" x14ac:dyDescent="0.3">
      <c r="A17" s="94" t="s">
        <v>140</v>
      </c>
      <c r="B17" s="94" t="s">
        <v>141</v>
      </c>
      <c r="C17" s="238"/>
      <c r="D17" s="1">
        <v>1103073</v>
      </c>
      <c r="E17" s="1">
        <v>365186</v>
      </c>
    </row>
    <row r="18" spans="1:5" x14ac:dyDescent="0.3">
      <c r="A18" s="94" t="s">
        <v>142</v>
      </c>
      <c r="B18" s="94" t="s">
        <v>143</v>
      </c>
      <c r="C18" s="238"/>
      <c r="D18" s="1">
        <v>555183</v>
      </c>
      <c r="E18" s="1">
        <v>417139</v>
      </c>
    </row>
    <row r="19" spans="1:5" x14ac:dyDescent="0.3">
      <c r="A19" s="94" t="s">
        <v>144</v>
      </c>
      <c r="B19" s="94" t="s">
        <v>145</v>
      </c>
      <c r="C19" s="238"/>
      <c r="D19" s="1">
        <v>264455</v>
      </c>
      <c r="E19" s="1">
        <v>14676110</v>
      </c>
    </row>
    <row r="20" spans="1:5" x14ac:dyDescent="0.3">
      <c r="A20" s="29" t="s">
        <v>146</v>
      </c>
      <c r="B20" s="29" t="s">
        <v>147</v>
      </c>
      <c r="C20" s="31"/>
      <c r="D20" s="140">
        <f>SUM(D14:D19)</f>
        <v>10270569</v>
      </c>
      <c r="E20" s="140">
        <f>SUM(E14:E19)</f>
        <v>31458768</v>
      </c>
    </row>
    <row r="21" spans="1:5" ht="15" thickBot="1" x14ac:dyDescent="0.35">
      <c r="A21" s="36" t="s">
        <v>148</v>
      </c>
      <c r="B21" s="36" t="s">
        <v>149</v>
      </c>
      <c r="C21" s="37"/>
      <c r="D21" s="38">
        <f>D12+D20</f>
        <v>443868790</v>
      </c>
      <c r="E21" s="38">
        <f>E12+E20</f>
        <v>468070283</v>
      </c>
    </row>
    <row r="22" spans="1:5" ht="15" thickTop="1" x14ac:dyDescent="0.3"/>
    <row r="23" spans="1:5" x14ac:dyDescent="0.3">
      <c r="A23" s="29" t="s">
        <v>150</v>
      </c>
      <c r="B23" s="41" t="s">
        <v>151</v>
      </c>
      <c r="C23" s="39"/>
      <c r="D23" s="32"/>
      <c r="E23" s="32"/>
    </row>
    <row r="24" spans="1:5" x14ac:dyDescent="0.3">
      <c r="A24" s="33" t="s">
        <v>152</v>
      </c>
      <c r="B24" s="33" t="s">
        <v>153</v>
      </c>
      <c r="C24" s="34"/>
      <c r="D24" s="134"/>
      <c r="E24" s="134"/>
    </row>
    <row r="25" spans="1:5" x14ac:dyDescent="0.3">
      <c r="A25" s="94" t="s">
        <v>154</v>
      </c>
      <c r="B25" s="94" t="s">
        <v>155</v>
      </c>
      <c r="C25" s="20"/>
      <c r="D25" s="137">
        <v>39786089</v>
      </c>
      <c r="E25" s="137">
        <v>39786089</v>
      </c>
    </row>
    <row r="26" spans="1:5" x14ac:dyDescent="0.3">
      <c r="A26" s="94" t="s">
        <v>156</v>
      </c>
      <c r="B26" s="94" t="s">
        <v>157</v>
      </c>
      <c r="C26" s="26"/>
      <c r="D26" s="142">
        <v>-24270</v>
      </c>
      <c r="E26" s="142">
        <v>-25320</v>
      </c>
    </row>
    <row r="27" spans="1:5" x14ac:dyDescent="0.3">
      <c r="A27" s="94" t="s">
        <v>158</v>
      </c>
      <c r="B27" s="94" t="s">
        <v>159</v>
      </c>
      <c r="C27" s="35"/>
      <c r="D27" s="1">
        <v>212412106</v>
      </c>
      <c r="E27" s="1">
        <v>216230918</v>
      </c>
    </row>
    <row r="28" spans="1:5" x14ac:dyDescent="0.3">
      <c r="A28" s="94" t="s">
        <v>160</v>
      </c>
      <c r="B28" s="94" t="s">
        <v>161</v>
      </c>
      <c r="C28" s="35"/>
      <c r="D28" s="1">
        <v>76056024</v>
      </c>
      <c r="E28" s="1">
        <v>76412620</v>
      </c>
    </row>
    <row r="29" spans="1:5" x14ac:dyDescent="0.3">
      <c r="A29" s="33" t="s">
        <v>162</v>
      </c>
      <c r="B29" s="33" t="s">
        <v>163</v>
      </c>
      <c r="C29" s="34"/>
      <c r="D29" s="139">
        <f>SUM(D25:D28)</f>
        <v>328229949</v>
      </c>
      <c r="E29" s="139">
        <f>SUM(E25:E28)</f>
        <v>332404307</v>
      </c>
    </row>
    <row r="30" spans="1:5" x14ac:dyDescent="0.3">
      <c r="A30" s="33" t="s">
        <v>164</v>
      </c>
      <c r="B30" s="33" t="s">
        <v>165</v>
      </c>
      <c r="C30" s="34"/>
      <c r="D30" s="196"/>
      <c r="E30" s="134"/>
    </row>
    <row r="31" spans="1:5" x14ac:dyDescent="0.3">
      <c r="A31" s="94" t="s">
        <v>166</v>
      </c>
      <c r="B31" s="94" t="s">
        <v>167</v>
      </c>
      <c r="C31" s="35">
        <v>14</v>
      </c>
      <c r="D31" s="1">
        <v>58052235</v>
      </c>
      <c r="E31" s="241">
        <v>60282986</v>
      </c>
    </row>
    <row r="32" spans="1:5" x14ac:dyDescent="0.3">
      <c r="A32" s="94" t="s">
        <v>168</v>
      </c>
      <c r="B32" s="94" t="s">
        <v>169</v>
      </c>
      <c r="C32" s="35"/>
      <c r="D32" s="1">
        <v>21864294</v>
      </c>
      <c r="E32" s="1">
        <v>18156045</v>
      </c>
    </row>
    <row r="33" spans="1:5" ht="28.8" x14ac:dyDescent="0.3">
      <c r="A33" s="94" t="s">
        <v>170</v>
      </c>
      <c r="B33" s="94" t="s">
        <v>171</v>
      </c>
      <c r="C33" s="35"/>
      <c r="D33" s="1">
        <v>1374135</v>
      </c>
      <c r="E33" s="1">
        <v>1374135</v>
      </c>
    </row>
    <row r="34" spans="1:5" x14ac:dyDescent="0.3">
      <c r="A34" s="94" t="s">
        <v>172</v>
      </c>
      <c r="B34" s="94" t="s">
        <v>173</v>
      </c>
      <c r="C34" s="35"/>
      <c r="D34" s="1">
        <v>425832</v>
      </c>
      <c r="E34" s="1">
        <v>447940</v>
      </c>
    </row>
    <row r="35" spans="1:5" x14ac:dyDescent="0.3">
      <c r="A35" s="33" t="s">
        <v>174</v>
      </c>
      <c r="B35" s="33" t="s">
        <v>175</v>
      </c>
      <c r="C35" s="34"/>
      <c r="D35" s="204">
        <f>SUM(D31:D34)</f>
        <v>81716496</v>
      </c>
      <c r="E35" s="204">
        <f>SUM(E31:E34)</f>
        <v>80261106</v>
      </c>
    </row>
    <row r="36" spans="1:5" x14ac:dyDescent="0.3">
      <c r="A36" s="33" t="s">
        <v>176</v>
      </c>
      <c r="B36" s="33" t="s">
        <v>177</v>
      </c>
      <c r="C36" s="34"/>
      <c r="D36" s="196"/>
      <c r="E36" s="134"/>
    </row>
    <row r="37" spans="1:5" x14ac:dyDescent="0.3">
      <c r="A37" s="94" t="s">
        <v>166</v>
      </c>
      <c r="B37" t="s">
        <v>167</v>
      </c>
      <c r="C37" s="35">
        <v>14</v>
      </c>
      <c r="D37" s="1">
        <v>16043972</v>
      </c>
      <c r="E37" s="1">
        <v>37772866</v>
      </c>
    </row>
    <row r="38" spans="1:5" x14ac:dyDescent="0.3">
      <c r="A38" s="94" t="s">
        <v>178</v>
      </c>
      <c r="B38" t="s">
        <v>179</v>
      </c>
      <c r="C38" s="35"/>
      <c r="D38" s="1">
        <v>5882096</v>
      </c>
      <c r="E38" s="1">
        <v>7290495</v>
      </c>
    </row>
    <row r="39" spans="1:5" x14ac:dyDescent="0.3">
      <c r="A39" s="94" t="s">
        <v>180</v>
      </c>
      <c r="B39" s="94" t="s">
        <v>181</v>
      </c>
      <c r="C39" s="35"/>
      <c r="D39" s="1">
        <v>1843133</v>
      </c>
      <c r="E39" s="1">
        <v>2458791</v>
      </c>
    </row>
    <row r="40" spans="1:5" x14ac:dyDescent="0.3">
      <c r="A40" s="94" t="s">
        <v>182</v>
      </c>
      <c r="B40" t="s">
        <v>183</v>
      </c>
      <c r="C40" s="35"/>
      <c r="D40" s="1">
        <v>3023700</v>
      </c>
      <c r="E40" s="1">
        <v>6129608</v>
      </c>
    </row>
    <row r="41" spans="1:5" x14ac:dyDescent="0.3">
      <c r="A41" s="100" t="s">
        <v>184</v>
      </c>
      <c r="B41" t="s">
        <v>185</v>
      </c>
      <c r="C41" s="35"/>
      <c r="D41" s="142">
        <v>0</v>
      </c>
      <c r="E41" s="1">
        <v>237284</v>
      </c>
    </row>
    <row r="42" spans="1:5" x14ac:dyDescent="0.3">
      <c r="A42" s="20" t="s">
        <v>186</v>
      </c>
      <c r="B42" s="94" t="s">
        <v>187</v>
      </c>
      <c r="C42" s="35"/>
      <c r="D42" s="1">
        <v>543302</v>
      </c>
      <c r="E42" s="1">
        <v>539618</v>
      </c>
    </row>
    <row r="43" spans="1:5" x14ac:dyDescent="0.3">
      <c r="A43" s="94" t="s">
        <v>188</v>
      </c>
      <c r="B43" t="s">
        <v>189</v>
      </c>
      <c r="C43" s="2"/>
      <c r="D43" s="1">
        <v>6561078</v>
      </c>
      <c r="E43" s="1">
        <v>956811</v>
      </c>
    </row>
    <row r="44" spans="1:5" x14ac:dyDescent="0.3">
      <c r="A44" s="94" t="s">
        <v>190</v>
      </c>
      <c r="B44" s="94" t="s">
        <v>191</v>
      </c>
      <c r="C44" s="35"/>
      <c r="D44" s="1">
        <v>25064</v>
      </c>
      <c r="E44" s="1">
        <v>19397</v>
      </c>
    </row>
    <row r="45" spans="1:5" x14ac:dyDescent="0.3">
      <c r="A45" s="29" t="s">
        <v>192</v>
      </c>
      <c r="B45" s="29" t="s">
        <v>193</v>
      </c>
      <c r="C45" s="31"/>
      <c r="D45" s="203">
        <f>SUM(D37:D44)</f>
        <v>33922345</v>
      </c>
      <c r="E45" s="203">
        <f>SUM(E37:E44)</f>
        <v>55404870</v>
      </c>
    </row>
    <row r="46" spans="1:5" ht="29.4" customHeight="1" thickBot="1" x14ac:dyDescent="0.35">
      <c r="A46" s="36" t="s">
        <v>194</v>
      </c>
      <c r="B46" s="36" t="s">
        <v>195</v>
      </c>
      <c r="C46" s="37"/>
      <c r="D46" s="38">
        <f>D29+D35+D45</f>
        <v>443868790</v>
      </c>
      <c r="E46" s="38">
        <f>E29+E35+E45</f>
        <v>468070283</v>
      </c>
    </row>
    <row r="47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G53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7" width="13.5546875" customWidth="1"/>
  </cols>
  <sheetData>
    <row r="1" spans="1:7" s="129" customFormat="1" ht="60.6" customHeight="1" x14ac:dyDescent="0.3">
      <c r="A1" s="131" t="s">
        <v>0</v>
      </c>
      <c r="B1" s="131" t="s">
        <v>63</v>
      </c>
    </row>
    <row r="2" spans="1:7" ht="18" customHeight="1" x14ac:dyDescent="0.3">
      <c r="A2" s="117" t="s">
        <v>196</v>
      </c>
      <c r="B2" s="6" t="s">
        <v>197</v>
      </c>
    </row>
    <row r="3" spans="1:7" ht="28.8" x14ac:dyDescent="0.3">
      <c r="A3" s="54"/>
      <c r="B3" s="54"/>
      <c r="C3" s="8" t="s">
        <v>154</v>
      </c>
      <c r="D3" s="8" t="s">
        <v>156</v>
      </c>
      <c r="E3" s="8" t="s">
        <v>158</v>
      </c>
      <c r="F3" s="8" t="s">
        <v>160</v>
      </c>
      <c r="G3" s="8" t="s">
        <v>198</v>
      </c>
    </row>
    <row r="4" spans="1:7" ht="28.8" x14ac:dyDescent="0.3">
      <c r="A4" s="54"/>
      <c r="B4" s="54"/>
      <c r="C4" s="76" t="s">
        <v>155</v>
      </c>
      <c r="D4" s="8" t="s">
        <v>157</v>
      </c>
      <c r="E4" s="8" t="s">
        <v>159</v>
      </c>
      <c r="F4" s="8" t="s">
        <v>161</v>
      </c>
      <c r="G4" s="8" t="s">
        <v>199</v>
      </c>
    </row>
    <row r="5" spans="1:7" x14ac:dyDescent="0.3">
      <c r="A5" s="55"/>
      <c r="B5" s="55"/>
      <c r="C5" s="32" t="s">
        <v>97</v>
      </c>
      <c r="D5" s="32" t="s">
        <v>97</v>
      </c>
      <c r="E5" s="32" t="s">
        <v>97</v>
      </c>
      <c r="F5" s="32" t="s">
        <v>97</v>
      </c>
      <c r="G5" s="32" t="s">
        <v>97</v>
      </c>
    </row>
    <row r="6" spans="1:7" x14ac:dyDescent="0.3">
      <c r="A6" s="56"/>
      <c r="B6" s="56"/>
      <c r="C6" s="56"/>
      <c r="D6" s="57"/>
      <c r="E6" s="56"/>
      <c r="F6" s="56"/>
      <c r="G6" s="56"/>
    </row>
    <row r="7" spans="1:7" x14ac:dyDescent="0.3">
      <c r="A7" s="63" t="s">
        <v>200</v>
      </c>
      <c r="B7" s="128" t="s">
        <v>201</v>
      </c>
      <c r="C7" s="143">
        <v>39786089</v>
      </c>
      <c r="D7" s="142">
        <v>-34678</v>
      </c>
      <c r="E7" s="143">
        <v>224758592</v>
      </c>
      <c r="F7" s="143">
        <v>140138666</v>
      </c>
      <c r="G7" s="142">
        <f>SUM(C7:F7)</f>
        <v>404648669</v>
      </c>
    </row>
    <row r="8" spans="1:7" x14ac:dyDescent="0.3">
      <c r="A8" s="10" t="s">
        <v>202</v>
      </c>
      <c r="B8" s="10" t="s">
        <v>203</v>
      </c>
      <c r="C8" s="143">
        <v>0</v>
      </c>
      <c r="D8" s="142">
        <v>9358</v>
      </c>
      <c r="E8" s="143">
        <v>0</v>
      </c>
      <c r="F8" s="143">
        <v>-85142230</v>
      </c>
      <c r="G8" s="142">
        <f>SUM(C8:F8)</f>
        <v>-85132872</v>
      </c>
    </row>
    <row r="9" spans="1:7" x14ac:dyDescent="0.3">
      <c r="A9" s="10" t="s">
        <v>204</v>
      </c>
      <c r="B9" t="s">
        <v>205</v>
      </c>
      <c r="C9" s="143">
        <v>0</v>
      </c>
      <c r="D9" s="142">
        <v>0</v>
      </c>
      <c r="E9" s="143">
        <v>-3939550</v>
      </c>
      <c r="F9" s="143">
        <v>3939550</v>
      </c>
      <c r="G9" s="142">
        <f>SUM(C9:F9)</f>
        <v>0</v>
      </c>
    </row>
    <row r="10" spans="1:7" x14ac:dyDescent="0.3">
      <c r="A10" s="9" t="s">
        <v>459</v>
      </c>
      <c r="B10" s="62" t="s">
        <v>458</v>
      </c>
      <c r="C10" s="146">
        <v>0</v>
      </c>
      <c r="D10" s="147">
        <v>0</v>
      </c>
      <c r="E10" s="209">
        <v>0</v>
      </c>
      <c r="F10" s="209">
        <v>8138351</v>
      </c>
      <c r="G10" s="142">
        <f t="shared" ref="G10:G12" si="0">SUM(C10:F10)</f>
        <v>8138351</v>
      </c>
    </row>
    <row r="11" spans="1:7" s="210" customFormat="1" x14ac:dyDescent="0.3">
      <c r="A11" s="59" t="s">
        <v>198</v>
      </c>
      <c r="B11" s="58" t="s">
        <v>199</v>
      </c>
      <c r="C11" s="148">
        <f>C10+C8+C9</f>
        <v>0</v>
      </c>
      <c r="D11" s="148">
        <f t="shared" ref="D11:G11" si="1">D10+D8+D9</f>
        <v>9358</v>
      </c>
      <c r="E11" s="148">
        <f t="shared" si="1"/>
        <v>-3939550</v>
      </c>
      <c r="F11" s="148">
        <f t="shared" si="1"/>
        <v>-73064329</v>
      </c>
      <c r="G11" s="148">
        <f t="shared" si="1"/>
        <v>-76994521</v>
      </c>
    </row>
    <row r="12" spans="1:7" ht="15" thickBot="1" x14ac:dyDescent="0.35">
      <c r="A12" s="60" t="s">
        <v>212</v>
      </c>
      <c r="B12" s="60" t="s">
        <v>213</v>
      </c>
      <c r="C12" s="149">
        <f>C7+C11</f>
        <v>39786089</v>
      </c>
      <c r="D12" s="149">
        <f>D7+D11</f>
        <v>-25320</v>
      </c>
      <c r="E12" s="149">
        <f>E7+E11</f>
        <v>220819042</v>
      </c>
      <c r="F12" s="149">
        <f>F7+F11</f>
        <v>67074337</v>
      </c>
      <c r="G12" s="150">
        <f t="shared" si="0"/>
        <v>327654148</v>
      </c>
    </row>
    <row r="13" spans="1:7" ht="15" thickTop="1" x14ac:dyDescent="0.3">
      <c r="A13" s="10" t="s">
        <v>204</v>
      </c>
      <c r="B13" t="s">
        <v>205</v>
      </c>
      <c r="C13" s="143">
        <v>0</v>
      </c>
      <c r="D13" s="142">
        <v>0</v>
      </c>
      <c r="E13" s="143">
        <f>-8199452-E9</f>
        <v>-4259902</v>
      </c>
      <c r="F13" s="143">
        <f>8199452-F9</f>
        <v>4259902</v>
      </c>
      <c r="G13" s="142">
        <f>SUM(C13:F13)</f>
        <v>0</v>
      </c>
    </row>
    <row r="14" spans="1:7" s="210" customFormat="1" x14ac:dyDescent="0.3">
      <c r="A14" s="58" t="s">
        <v>100</v>
      </c>
      <c r="B14" s="58" t="s">
        <v>101</v>
      </c>
      <c r="C14" s="144"/>
      <c r="D14" s="145"/>
      <c r="E14" s="144"/>
      <c r="F14" s="144"/>
      <c r="G14" s="142"/>
    </row>
    <row r="15" spans="1:7" x14ac:dyDescent="0.3">
      <c r="A15" s="10" t="s">
        <v>206</v>
      </c>
      <c r="B15" s="10" t="s">
        <v>207</v>
      </c>
      <c r="C15" s="143">
        <v>0</v>
      </c>
      <c r="D15" s="142">
        <v>0</v>
      </c>
      <c r="E15" s="143">
        <v>0</v>
      </c>
      <c r="F15" s="143">
        <v>0</v>
      </c>
      <c r="G15" s="142">
        <f t="shared" ref="G15:G22" si="2">SUM(C15:F15)</f>
        <v>0</v>
      </c>
    </row>
    <row r="16" spans="1:7" ht="28.8" x14ac:dyDescent="0.3">
      <c r="A16" s="205" t="s">
        <v>105</v>
      </c>
      <c r="B16" s="205" t="s">
        <v>208</v>
      </c>
      <c r="C16" s="143">
        <v>0</v>
      </c>
      <c r="D16" s="142">
        <v>0</v>
      </c>
      <c r="E16" s="143">
        <v>-328222</v>
      </c>
      <c r="F16" s="143" t="s">
        <v>209</v>
      </c>
      <c r="G16" s="142">
        <f t="shared" si="2"/>
        <v>-328222</v>
      </c>
    </row>
    <row r="17" spans="1:7" s="210" customFormat="1" x14ac:dyDescent="0.3">
      <c r="A17" s="58" t="s">
        <v>210</v>
      </c>
      <c r="B17" s="61" t="s">
        <v>211</v>
      </c>
      <c r="C17" s="144">
        <f>C16+C15</f>
        <v>0</v>
      </c>
      <c r="D17" s="144">
        <f>D16+D15</f>
        <v>0</v>
      </c>
      <c r="E17" s="144">
        <v>-328222</v>
      </c>
      <c r="F17" s="144">
        <v>0</v>
      </c>
      <c r="G17" s="145">
        <f t="shared" si="2"/>
        <v>-328222</v>
      </c>
    </row>
    <row r="18" spans="1:7" x14ac:dyDescent="0.3">
      <c r="A18" s="9" t="s">
        <v>460</v>
      </c>
      <c r="B18" s="62" t="s">
        <v>461</v>
      </c>
      <c r="C18" s="146">
        <v>0</v>
      </c>
      <c r="D18" s="147">
        <v>0</v>
      </c>
      <c r="E18" s="209">
        <v>0</v>
      </c>
      <c r="F18" s="209">
        <f>13216732-F10</f>
        <v>5078381</v>
      </c>
      <c r="G18" s="142">
        <f t="shared" si="2"/>
        <v>5078381</v>
      </c>
    </row>
    <row r="19" spans="1:7" s="210" customFormat="1" x14ac:dyDescent="0.3">
      <c r="A19" s="59" t="s">
        <v>198</v>
      </c>
      <c r="B19" s="58" t="s">
        <v>199</v>
      </c>
      <c r="C19" s="148">
        <f>C18+C13</f>
        <v>0</v>
      </c>
      <c r="D19" s="148">
        <f>D17+D13+D18</f>
        <v>0</v>
      </c>
      <c r="E19" s="148">
        <f>E17+E13+E18</f>
        <v>-4588124</v>
      </c>
      <c r="F19" s="148">
        <f>F17+F13+F18</f>
        <v>9338283</v>
      </c>
      <c r="G19" s="142">
        <f t="shared" si="2"/>
        <v>4750159</v>
      </c>
    </row>
    <row r="20" spans="1:7" ht="15" thickBot="1" x14ac:dyDescent="0.35">
      <c r="A20" s="60" t="s">
        <v>214</v>
      </c>
      <c r="B20" s="60" t="s">
        <v>215</v>
      </c>
      <c r="C20" s="149">
        <f>SUM(C12+C19)</f>
        <v>39786089</v>
      </c>
      <c r="D20" s="149">
        <f>SUM(D12+D19)</f>
        <v>-25320</v>
      </c>
      <c r="E20" s="149">
        <f>SUM(E12+E19)</f>
        <v>216230918</v>
      </c>
      <c r="F20" s="149">
        <f>SUM(F12+F19)</f>
        <v>76412620</v>
      </c>
      <c r="G20" s="150">
        <f t="shared" si="2"/>
        <v>332404307</v>
      </c>
    </row>
    <row r="21" spans="1:7" ht="15" thickTop="1" x14ac:dyDescent="0.3">
      <c r="A21" s="63" t="s">
        <v>462</v>
      </c>
      <c r="B21" s="128" t="s">
        <v>463</v>
      </c>
      <c r="C21" s="143">
        <v>39786089</v>
      </c>
      <c r="D21" s="142">
        <v>-25320</v>
      </c>
      <c r="E21" s="143">
        <v>216230918</v>
      </c>
      <c r="F21" s="143">
        <v>76412620</v>
      </c>
      <c r="G21" s="142">
        <f>SUM(C21:F21)</f>
        <v>332404307</v>
      </c>
    </row>
    <row r="22" spans="1:7" x14ac:dyDescent="0.3">
      <c r="A22" s="10" t="str">
        <f>A8</f>
        <v>Aprēķinātās dividendes</v>
      </c>
      <c r="B22" s="10" t="str">
        <f>B8</f>
        <v>Calculated dividends</v>
      </c>
      <c r="C22" s="143">
        <v>0</v>
      </c>
      <c r="D22" s="177">
        <v>1050</v>
      </c>
      <c r="E22" s="183">
        <v>0</v>
      </c>
      <c r="F22" s="183">
        <v>-9548661</v>
      </c>
      <c r="G22" s="177">
        <f t="shared" si="2"/>
        <v>-9547611</v>
      </c>
    </row>
    <row r="23" spans="1:7" x14ac:dyDescent="0.3">
      <c r="A23" s="10" t="s">
        <v>204</v>
      </c>
      <c r="B23" t="s">
        <v>205</v>
      </c>
      <c r="C23" s="143">
        <v>0</v>
      </c>
      <c r="D23" s="177">
        <v>0</v>
      </c>
      <c r="E23" s="183">
        <v>-3818812</v>
      </c>
      <c r="F23" s="183">
        <v>3795342</v>
      </c>
      <c r="G23" s="177">
        <f t="shared" ref="G23:G24" si="3">SUM(C23:F23)</f>
        <v>-23470</v>
      </c>
    </row>
    <row r="24" spans="1:7" x14ac:dyDescent="0.3">
      <c r="A24" s="10" t="s">
        <v>99</v>
      </c>
      <c r="B24" s="10" t="s">
        <v>93</v>
      </c>
      <c r="C24" s="143">
        <v>0</v>
      </c>
      <c r="D24" s="177">
        <v>0</v>
      </c>
      <c r="E24" s="183">
        <v>0</v>
      </c>
      <c r="F24" s="183">
        <v>5396723</v>
      </c>
      <c r="G24" s="177">
        <f t="shared" si="3"/>
        <v>5396723</v>
      </c>
    </row>
    <row r="25" spans="1:7" s="210" customFormat="1" x14ac:dyDescent="0.3">
      <c r="A25" s="61" t="s">
        <v>198</v>
      </c>
      <c r="B25" s="61" t="s">
        <v>216</v>
      </c>
      <c r="C25" s="146">
        <f>C22+C23+C24</f>
        <v>0</v>
      </c>
      <c r="D25" s="146">
        <f t="shared" ref="D25:G25" si="4">D22+D23+D24</f>
        <v>1050</v>
      </c>
      <c r="E25" s="146">
        <f t="shared" si="4"/>
        <v>-3818812</v>
      </c>
      <c r="F25" s="146">
        <f t="shared" si="4"/>
        <v>-356596</v>
      </c>
      <c r="G25" s="146">
        <f t="shared" si="4"/>
        <v>-4174358</v>
      </c>
    </row>
    <row r="26" spans="1:7" ht="15" thickBot="1" x14ac:dyDescent="0.35">
      <c r="A26" s="60" t="s">
        <v>217</v>
      </c>
      <c r="B26" s="60" t="s">
        <v>218</v>
      </c>
      <c r="C26" s="149">
        <f>C20+C25</f>
        <v>39786089</v>
      </c>
      <c r="D26" s="149">
        <f>D20+D25</f>
        <v>-24270</v>
      </c>
      <c r="E26" s="149">
        <f>E20+E25</f>
        <v>212412106</v>
      </c>
      <c r="F26" s="149">
        <f>F20+F25</f>
        <v>76056024</v>
      </c>
      <c r="G26" s="181">
        <f>SUM(C26:F26)</f>
        <v>328229949</v>
      </c>
    </row>
    <row r="27" spans="1:7" ht="18.600000000000001" thickTop="1" x14ac:dyDescent="0.3">
      <c r="A27" s="47"/>
      <c r="B27" s="47"/>
      <c r="C27" s="6"/>
    </row>
    <row r="28" spans="1:7" x14ac:dyDescent="0.3">
      <c r="A28" s="42"/>
      <c r="B28" s="42"/>
      <c r="C28" s="42"/>
      <c r="D28" s="73"/>
      <c r="E28" s="43"/>
      <c r="F28" s="74"/>
    </row>
    <row r="29" spans="1:7" x14ac:dyDescent="0.3">
      <c r="A29" s="92"/>
      <c r="B29" s="92"/>
      <c r="C29" s="42"/>
      <c r="D29" s="48"/>
      <c r="E29" s="90"/>
      <c r="F29" s="90"/>
    </row>
    <row r="30" spans="1:7" x14ac:dyDescent="0.3">
      <c r="A30" s="92"/>
      <c r="B30" s="92"/>
      <c r="C30" s="92"/>
      <c r="D30" s="73"/>
      <c r="E30" s="90"/>
      <c r="F30" s="90"/>
    </row>
    <row r="31" spans="1:7" x14ac:dyDescent="0.3">
      <c r="A31" s="91"/>
      <c r="B31" s="91"/>
      <c r="C31" s="91"/>
      <c r="D31" s="49"/>
      <c r="E31" s="45"/>
      <c r="F31" s="45"/>
    </row>
    <row r="32" spans="1:7" x14ac:dyDescent="0.3">
      <c r="A32" s="91"/>
      <c r="B32" s="91"/>
      <c r="C32" s="91"/>
      <c r="D32" s="50"/>
      <c r="E32" s="45"/>
      <c r="F32" s="45"/>
    </row>
    <row r="33" spans="1:6" x14ac:dyDescent="0.3">
      <c r="A33" s="91"/>
      <c r="B33" s="91"/>
      <c r="C33" s="91"/>
      <c r="D33" s="44"/>
      <c r="E33" s="90"/>
      <c r="F33" s="45"/>
    </row>
    <row r="34" spans="1:6" x14ac:dyDescent="0.3">
      <c r="A34" s="91"/>
      <c r="B34" s="91"/>
      <c r="C34" s="91"/>
      <c r="D34" s="44"/>
      <c r="E34" s="90"/>
      <c r="F34" s="45"/>
    </row>
    <row r="35" spans="1:6" x14ac:dyDescent="0.3">
      <c r="A35" s="51"/>
      <c r="B35" s="51"/>
      <c r="C35" s="51"/>
      <c r="D35" s="48"/>
      <c r="E35" s="52"/>
      <c r="F35" s="53"/>
    </row>
    <row r="36" spans="1:6" x14ac:dyDescent="0.3">
      <c r="A36" s="51"/>
      <c r="B36" s="51"/>
      <c r="C36" s="51"/>
      <c r="D36" s="48"/>
      <c r="E36" s="52"/>
      <c r="F36" s="53"/>
    </row>
    <row r="37" spans="1:6" x14ac:dyDescent="0.3">
      <c r="A37" s="92"/>
      <c r="B37" s="92"/>
      <c r="C37" s="92"/>
      <c r="D37" s="73"/>
      <c r="E37" s="74"/>
      <c r="F37" s="45"/>
    </row>
    <row r="38" spans="1:6" x14ac:dyDescent="0.3">
      <c r="A38" s="92"/>
      <c r="B38" s="92"/>
      <c r="C38" s="92"/>
      <c r="D38" s="73"/>
      <c r="E38" s="75"/>
      <c r="F38" s="90"/>
    </row>
    <row r="39" spans="1:6" x14ac:dyDescent="0.3">
      <c r="A39" s="91"/>
      <c r="B39" s="91"/>
      <c r="C39" s="91"/>
      <c r="D39" s="44"/>
      <c r="E39" s="90"/>
      <c r="F39" s="45"/>
    </row>
    <row r="40" spans="1:6" x14ac:dyDescent="0.3">
      <c r="A40" s="91"/>
      <c r="B40" s="91"/>
      <c r="C40" s="91"/>
      <c r="D40" s="49"/>
      <c r="E40" s="45"/>
      <c r="F40" s="45"/>
    </row>
    <row r="41" spans="1:6" x14ac:dyDescent="0.3">
      <c r="A41" s="91"/>
      <c r="B41" s="91"/>
      <c r="C41" s="91"/>
      <c r="D41" s="44"/>
      <c r="E41" s="90"/>
      <c r="F41" s="90"/>
    </row>
    <row r="42" spans="1:6" x14ac:dyDescent="0.3">
      <c r="A42" s="91"/>
      <c r="B42" s="91"/>
      <c r="C42" s="91"/>
      <c r="D42" s="44"/>
      <c r="E42" s="45"/>
      <c r="F42" s="45"/>
    </row>
    <row r="43" spans="1:6" x14ac:dyDescent="0.3">
      <c r="A43" s="92"/>
      <c r="B43" s="92"/>
      <c r="C43" s="92"/>
      <c r="D43" s="73"/>
      <c r="E43" s="74"/>
      <c r="F43" s="46"/>
    </row>
    <row r="44" spans="1:6" x14ac:dyDescent="0.3">
      <c r="A44" s="92"/>
      <c r="B44" s="92"/>
      <c r="C44" s="92"/>
      <c r="D44" s="73"/>
      <c r="E44" s="75"/>
      <c r="F44" s="90"/>
    </row>
    <row r="45" spans="1:6" x14ac:dyDescent="0.3">
      <c r="A45" s="91"/>
      <c r="B45" s="91"/>
      <c r="C45" s="91"/>
      <c r="D45" s="44"/>
      <c r="E45" s="90"/>
      <c r="F45" s="45"/>
    </row>
    <row r="46" spans="1:6" x14ac:dyDescent="0.3">
      <c r="A46" s="91"/>
      <c r="B46" s="91"/>
      <c r="C46" s="91"/>
      <c r="D46" s="44"/>
      <c r="E46" s="90"/>
      <c r="F46" s="45"/>
    </row>
    <row r="47" spans="1:6" x14ac:dyDescent="0.3">
      <c r="A47" s="91"/>
      <c r="B47" s="91"/>
      <c r="C47" s="91"/>
      <c r="D47" s="44"/>
      <c r="E47" s="90"/>
      <c r="F47" s="45"/>
    </row>
    <row r="48" spans="1:6" x14ac:dyDescent="0.3">
      <c r="A48" s="91"/>
      <c r="B48" s="91"/>
      <c r="C48" s="91"/>
      <c r="D48" s="44"/>
      <c r="E48" s="90"/>
      <c r="F48" s="45"/>
    </row>
    <row r="49" spans="1:6" x14ac:dyDescent="0.3">
      <c r="A49" s="91"/>
      <c r="B49" s="91"/>
      <c r="C49" s="91"/>
      <c r="D49" s="44"/>
      <c r="E49" s="90"/>
      <c r="F49" s="45"/>
    </row>
    <row r="50" spans="1:6" x14ac:dyDescent="0.3">
      <c r="A50" s="91"/>
      <c r="B50" s="91"/>
      <c r="C50" s="91"/>
      <c r="D50" s="49"/>
      <c r="E50" s="45"/>
      <c r="F50" s="45"/>
    </row>
    <row r="51" spans="1:6" x14ac:dyDescent="0.3">
      <c r="A51" s="91"/>
      <c r="B51" s="91"/>
      <c r="C51" s="91"/>
      <c r="D51" s="44"/>
      <c r="E51" s="45"/>
      <c r="F51" s="45"/>
    </row>
    <row r="52" spans="1:6" x14ac:dyDescent="0.3">
      <c r="A52" s="92"/>
      <c r="B52" s="92"/>
      <c r="C52" s="92"/>
      <c r="D52" s="73"/>
      <c r="E52" s="74"/>
      <c r="F52" s="46"/>
    </row>
    <row r="53" spans="1:6" x14ac:dyDescent="0.3">
      <c r="A53" s="92"/>
      <c r="B53" s="92"/>
      <c r="C53" s="92"/>
      <c r="D53" s="73"/>
      <c r="E53" s="74"/>
      <c r="F53" s="46"/>
    </row>
  </sheetData>
  <pageMargins left="0.7" right="0.7" top="0.75" bottom="0.75" header="0.3" footer="0.3"/>
  <pageSetup paperSize="9" orientation="portrait" r:id="rId1"/>
  <ignoredErrors>
    <ignoredError sqref="G13 G15:G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7"/>
  <sheetViews>
    <sheetView showGridLines="0" tabSelected="1" zoomScaleNormal="100" workbookViewId="0"/>
  </sheetViews>
  <sheetFormatPr defaultColWidth="8.88671875" defaultRowHeight="14.4" x14ac:dyDescent="0.3"/>
  <cols>
    <col min="1" max="2" width="43" customWidth="1"/>
    <col min="3" max="3" width="10.109375" customWidth="1"/>
    <col min="4" max="4" width="11.6640625" bestFit="1" customWidth="1"/>
    <col min="5" max="5" width="11.88671875" bestFit="1" customWidth="1"/>
    <col min="6" max="6" width="15.109375" customWidth="1"/>
  </cols>
  <sheetData>
    <row r="1" spans="1:6" s="129" customFormat="1" ht="60.6" customHeight="1" x14ac:dyDescent="0.3">
      <c r="A1" s="131" t="s">
        <v>0</v>
      </c>
      <c r="B1" s="131" t="s">
        <v>63</v>
      </c>
    </row>
    <row r="2" spans="1:6" ht="18" x14ac:dyDescent="0.3">
      <c r="A2" s="6" t="s">
        <v>219</v>
      </c>
      <c r="B2" s="6" t="s">
        <v>220</v>
      </c>
    </row>
    <row r="3" spans="1:6" ht="28.8" x14ac:dyDescent="0.3">
      <c r="A3" s="28"/>
      <c r="B3" s="28"/>
      <c r="C3" s="8" t="s">
        <v>221</v>
      </c>
      <c r="D3" s="234" t="str">
        <f>'Peļņas vai zaudējumu pārskats'!D3</f>
        <v>01.01.2022.-30.06.2022.</v>
      </c>
      <c r="E3" s="234" t="str">
        <f>'Peļņas vai zaudējumu pārskats'!E3</f>
        <v>01.01.2021.-30.06.2021.</v>
      </c>
      <c r="F3" s="74"/>
    </row>
    <row r="4" spans="1:6" x14ac:dyDescent="0.3">
      <c r="A4" s="64" t="s">
        <v>222</v>
      </c>
      <c r="B4" s="72" t="s">
        <v>223</v>
      </c>
      <c r="C4" s="30"/>
      <c r="D4" s="32" t="s">
        <v>97</v>
      </c>
      <c r="E4" s="32" t="s">
        <v>97</v>
      </c>
      <c r="F4" s="90"/>
    </row>
    <row r="5" spans="1:6" x14ac:dyDescent="0.3">
      <c r="A5" s="95" t="s">
        <v>224</v>
      </c>
      <c r="B5" s="95" t="s">
        <v>225</v>
      </c>
      <c r="C5" s="65"/>
      <c r="D5" s="198">
        <f>'Peļņas vai zaudējumu pārskats'!D13</f>
        <v>7783888</v>
      </c>
      <c r="E5" s="198">
        <f>'Peļņas vai zaudējumu pārskats'!E13</f>
        <v>10394991</v>
      </c>
      <c r="F5" s="90"/>
    </row>
    <row r="6" spans="1:6" x14ac:dyDescent="0.3">
      <c r="A6" s="66" t="s">
        <v>226</v>
      </c>
      <c r="B6" s="66" t="s">
        <v>227</v>
      </c>
      <c r="C6" s="26"/>
      <c r="D6" s="185"/>
      <c r="E6" s="185"/>
      <c r="F6" s="45"/>
    </row>
    <row r="7" spans="1:6" x14ac:dyDescent="0.3">
      <c r="A7" s="94" t="s">
        <v>228</v>
      </c>
      <c r="B7" s="206" t="s">
        <v>229</v>
      </c>
      <c r="C7" s="172">
        <v>12</v>
      </c>
      <c r="D7" s="177">
        <v>8574998</v>
      </c>
      <c r="E7" s="177">
        <v>8392218</v>
      </c>
      <c r="F7" s="45"/>
    </row>
    <row r="8" spans="1:6" x14ac:dyDescent="0.3">
      <c r="A8" s="94" t="s">
        <v>230</v>
      </c>
      <c r="B8" s="206" t="s">
        <v>231</v>
      </c>
      <c r="C8" s="35"/>
      <c r="D8" s="177">
        <v>19679</v>
      </c>
      <c r="E8" s="177">
        <v>46366</v>
      </c>
      <c r="F8" s="45"/>
    </row>
    <row r="9" spans="1:6" x14ac:dyDescent="0.3">
      <c r="A9" s="94" t="s">
        <v>232</v>
      </c>
      <c r="B9" s="206" t="s">
        <v>233</v>
      </c>
      <c r="C9" s="35">
        <v>11</v>
      </c>
      <c r="D9" s="177">
        <v>333706</v>
      </c>
      <c r="E9" s="177">
        <v>344733</v>
      </c>
      <c r="F9" s="45"/>
    </row>
    <row r="10" spans="1:6" x14ac:dyDescent="0.3">
      <c r="A10" s="94" t="s">
        <v>234</v>
      </c>
      <c r="B10" s="206" t="s">
        <v>235</v>
      </c>
      <c r="C10" s="26"/>
      <c r="D10" s="177">
        <v>-31376</v>
      </c>
      <c r="E10" s="177">
        <v>117782</v>
      </c>
      <c r="F10" s="45"/>
    </row>
    <row r="11" spans="1:6" x14ac:dyDescent="0.3">
      <c r="A11" s="94" t="s">
        <v>236</v>
      </c>
      <c r="B11" s="206" t="s">
        <v>237</v>
      </c>
      <c r="C11" s="35"/>
      <c r="D11" s="177">
        <v>285780</v>
      </c>
      <c r="E11" s="177">
        <v>180000</v>
      </c>
      <c r="F11" s="90"/>
    </row>
    <row r="12" spans="1:6" x14ac:dyDescent="0.3">
      <c r="A12" s="211" t="s">
        <v>238</v>
      </c>
      <c r="B12" s="240" t="s">
        <v>239</v>
      </c>
      <c r="C12" s="35"/>
      <c r="D12" s="177">
        <v>-271483</v>
      </c>
      <c r="E12" s="177">
        <v>-168755</v>
      </c>
      <c r="F12" s="90"/>
    </row>
    <row r="13" spans="1:6" x14ac:dyDescent="0.3">
      <c r="A13" s="94" t="s">
        <v>240</v>
      </c>
      <c r="B13" s="206" t="s">
        <v>241</v>
      </c>
      <c r="C13" s="26"/>
      <c r="D13" s="177">
        <v>190919</v>
      </c>
      <c r="E13" s="177">
        <v>113389</v>
      </c>
      <c r="F13" s="45"/>
    </row>
    <row r="14" spans="1:6" x14ac:dyDescent="0.3">
      <c r="A14" s="66" t="s">
        <v>242</v>
      </c>
      <c r="B14" s="66" t="s">
        <v>243</v>
      </c>
      <c r="C14" s="26"/>
      <c r="D14" s="186"/>
      <c r="E14" s="186"/>
      <c r="F14" s="45"/>
    </row>
    <row r="15" spans="1:6" ht="44.4" customHeight="1" x14ac:dyDescent="0.3">
      <c r="A15" s="206" t="s">
        <v>244</v>
      </c>
      <c r="B15" s="206" t="s">
        <v>245</v>
      </c>
      <c r="C15" s="26"/>
      <c r="D15" s="177">
        <v>6922093</v>
      </c>
      <c r="E15" s="177">
        <v>-360604</v>
      </c>
      <c r="F15" s="45"/>
    </row>
    <row r="16" spans="1:6" ht="44.4" customHeight="1" x14ac:dyDescent="0.3">
      <c r="A16" s="206" t="s">
        <v>246</v>
      </c>
      <c r="B16" s="206" t="s">
        <v>247</v>
      </c>
      <c r="C16" s="26"/>
      <c r="D16" s="177">
        <v>-1282</v>
      </c>
      <c r="E16" s="177">
        <v>-24966</v>
      </c>
      <c r="F16" s="45"/>
    </row>
    <row r="17" spans="1:6" x14ac:dyDescent="0.3">
      <c r="A17" s="206" t="s">
        <v>248</v>
      </c>
      <c r="B17" s="206" t="s">
        <v>249</v>
      </c>
      <c r="C17" s="26"/>
      <c r="D17" s="177">
        <v>-93874</v>
      </c>
      <c r="E17" s="177">
        <v>78418</v>
      </c>
      <c r="F17" s="45"/>
    </row>
    <row r="18" spans="1:6" ht="55.2" customHeight="1" x14ac:dyDescent="0.3">
      <c r="A18" s="207" t="s">
        <v>250</v>
      </c>
      <c r="B18" s="207" t="s">
        <v>251</v>
      </c>
      <c r="C18" s="30"/>
      <c r="D18" s="182">
        <v>-98830</v>
      </c>
      <c r="E18" s="182">
        <v>-1854397</v>
      </c>
      <c r="F18" s="45"/>
    </row>
    <row r="19" spans="1:6" x14ac:dyDescent="0.3">
      <c r="A19" s="207" t="s">
        <v>252</v>
      </c>
      <c r="B19" s="207" t="s">
        <v>91</v>
      </c>
      <c r="C19" s="30"/>
      <c r="D19" s="182">
        <v>-2387165</v>
      </c>
      <c r="E19" s="182">
        <v>0</v>
      </c>
      <c r="F19" s="45"/>
    </row>
    <row r="20" spans="1:6" x14ac:dyDescent="0.3">
      <c r="A20" s="95" t="s">
        <v>253</v>
      </c>
      <c r="B20" s="95" t="s">
        <v>254</v>
      </c>
      <c r="C20" s="65"/>
      <c r="D20" s="184">
        <f>SUM(D7:D19)+D5</f>
        <v>21227053</v>
      </c>
      <c r="E20" s="184">
        <f>SUM(E7:E18)+E5</f>
        <v>17259175</v>
      </c>
    </row>
    <row r="21" spans="1:6" x14ac:dyDescent="0.3">
      <c r="A21" s="33" t="s">
        <v>255</v>
      </c>
      <c r="B21" s="33" t="s">
        <v>256</v>
      </c>
      <c r="C21" s="26"/>
      <c r="D21" s="186"/>
      <c r="E21" s="186"/>
    </row>
    <row r="22" spans="1:6" x14ac:dyDescent="0.3">
      <c r="A22" s="94" t="s">
        <v>257</v>
      </c>
      <c r="B22" s="94" t="s">
        <v>258</v>
      </c>
      <c r="C22" s="172"/>
      <c r="D22" s="177">
        <v>-5476001</v>
      </c>
      <c r="E22" s="177">
        <v>-10383252</v>
      </c>
      <c r="F22" s="74"/>
    </row>
    <row r="23" spans="1:6" x14ac:dyDescent="0.3">
      <c r="A23" s="94" t="s">
        <v>259</v>
      </c>
      <c r="B23" s="94" t="s">
        <v>260</v>
      </c>
      <c r="C23" s="35"/>
      <c r="D23" s="177">
        <v>-512951</v>
      </c>
      <c r="E23" s="177">
        <v>-294645</v>
      </c>
      <c r="F23" s="90"/>
    </row>
    <row r="24" spans="1:6" ht="28.8" x14ac:dyDescent="0.3">
      <c r="A24" s="94" t="s">
        <v>261</v>
      </c>
      <c r="B24" s="94" t="s">
        <v>262</v>
      </c>
      <c r="C24" s="26"/>
      <c r="D24" s="177">
        <v>31376</v>
      </c>
      <c r="E24" s="177">
        <v>63992</v>
      </c>
      <c r="F24" s="90"/>
    </row>
    <row r="25" spans="1:6" ht="14.4" customHeight="1" x14ac:dyDescent="0.3">
      <c r="A25" s="67" t="s">
        <v>263</v>
      </c>
      <c r="B25" s="67" t="s">
        <v>264</v>
      </c>
      <c r="C25" s="69"/>
      <c r="D25" s="187">
        <v>3983416</v>
      </c>
      <c r="E25" s="187">
        <v>3019220</v>
      </c>
      <c r="F25" s="53"/>
    </row>
    <row r="26" spans="1:6" x14ac:dyDescent="0.3">
      <c r="A26" s="95" t="s">
        <v>265</v>
      </c>
      <c r="B26" s="95" t="s">
        <v>266</v>
      </c>
      <c r="C26" s="65"/>
      <c r="D26" s="184">
        <f>SUM(D22:D25)</f>
        <v>-1974160</v>
      </c>
      <c r="E26" s="184">
        <f>SUM(E22:E25)</f>
        <v>-7594685</v>
      </c>
      <c r="F26" s="45"/>
    </row>
    <row r="27" spans="1:6" x14ac:dyDescent="0.3">
      <c r="A27" s="33" t="s">
        <v>267</v>
      </c>
      <c r="B27" s="33" t="s">
        <v>268</v>
      </c>
      <c r="C27" s="26"/>
      <c r="D27" s="186"/>
      <c r="E27" s="186"/>
      <c r="F27" s="45"/>
    </row>
    <row r="28" spans="1:6" x14ac:dyDescent="0.3">
      <c r="A28" s="12" t="s">
        <v>269</v>
      </c>
      <c r="B28" s="12" t="s">
        <v>270</v>
      </c>
      <c r="C28" s="30"/>
      <c r="D28" s="182">
        <v>-179542</v>
      </c>
      <c r="E28" s="182">
        <v>-101998</v>
      </c>
      <c r="F28" s="45"/>
    </row>
    <row r="29" spans="1:6" ht="13.95" customHeight="1" x14ac:dyDescent="0.3">
      <c r="A29" s="67" t="s">
        <v>271</v>
      </c>
      <c r="B29" s="67" t="s">
        <v>272</v>
      </c>
      <c r="C29" s="68"/>
      <c r="D29" s="187">
        <v>8299300</v>
      </c>
      <c r="E29" s="187">
        <v>64485644</v>
      </c>
      <c r="F29" s="45"/>
    </row>
    <row r="30" spans="1:6" x14ac:dyDescent="0.3">
      <c r="A30" s="67" t="s">
        <v>273</v>
      </c>
      <c r="B30" s="67" t="s">
        <v>274</v>
      </c>
      <c r="C30" s="69"/>
      <c r="D30" s="187">
        <v>-32258945</v>
      </c>
      <c r="E30" s="187">
        <v>-2357639</v>
      </c>
      <c r="F30" s="53"/>
    </row>
    <row r="31" spans="1:6" x14ac:dyDescent="0.3">
      <c r="A31" s="67" t="s">
        <v>275</v>
      </c>
      <c r="B31" s="67" t="s">
        <v>276</v>
      </c>
      <c r="C31" s="69"/>
      <c r="D31" s="187">
        <v>-16441</v>
      </c>
      <c r="E31" s="187">
        <v>-55162</v>
      </c>
      <c r="F31" s="45"/>
    </row>
    <row r="32" spans="1:6" x14ac:dyDescent="0.3">
      <c r="A32" s="67" t="s">
        <v>277</v>
      </c>
      <c r="B32" s="67" t="s">
        <v>278</v>
      </c>
      <c r="C32" s="68"/>
      <c r="D32" s="187">
        <v>-9508920</v>
      </c>
      <c r="E32" s="187">
        <v>-84393812</v>
      </c>
      <c r="F32" s="90"/>
    </row>
    <row r="33" spans="1:6" x14ac:dyDescent="0.3">
      <c r="A33" s="95" t="s">
        <v>279</v>
      </c>
      <c r="B33" s="95" t="s">
        <v>280</v>
      </c>
      <c r="C33" s="65"/>
      <c r="D33" s="184">
        <f>SUM(D28:D32)</f>
        <v>-33664548</v>
      </c>
      <c r="E33" s="184">
        <f>SUM(E28:E32)</f>
        <v>-22422967</v>
      </c>
      <c r="F33" s="45"/>
    </row>
    <row r="34" spans="1:6" x14ac:dyDescent="0.3">
      <c r="A34" s="33" t="s">
        <v>281</v>
      </c>
      <c r="B34" s="33" t="s">
        <v>282</v>
      </c>
      <c r="C34" s="40"/>
      <c r="D34" s="188">
        <f>D20+D26+D33</f>
        <v>-14411655</v>
      </c>
      <c r="E34" s="188">
        <f>E20+E26+E33</f>
        <v>-12758477</v>
      </c>
      <c r="F34" s="45"/>
    </row>
    <row r="35" spans="1:6" ht="28.8" x14ac:dyDescent="0.3">
      <c r="A35" s="29" t="s">
        <v>283</v>
      </c>
      <c r="B35" s="29" t="s">
        <v>284</v>
      </c>
      <c r="C35" s="39"/>
      <c r="D35" s="189">
        <v>14676110</v>
      </c>
      <c r="E35" s="189">
        <v>15163736</v>
      </c>
      <c r="F35" s="90"/>
    </row>
    <row r="36" spans="1:6" ht="29.4" thickBot="1" x14ac:dyDescent="0.35">
      <c r="A36" s="70" t="s">
        <v>285</v>
      </c>
      <c r="B36" s="70" t="s">
        <v>286</v>
      </c>
      <c r="C36" s="71"/>
      <c r="D36" s="190">
        <f>D35+D34</f>
        <v>264455</v>
      </c>
      <c r="E36" s="190">
        <f>E35+E34</f>
        <v>2405259</v>
      </c>
      <c r="F36" s="45"/>
    </row>
    <row r="37" spans="1:6" ht="15" thickTop="1" x14ac:dyDescent="0.3">
      <c r="A37" s="92"/>
      <c r="B37" s="92"/>
      <c r="C37" s="92"/>
      <c r="D37" s="73"/>
      <c r="E37" s="74"/>
      <c r="F37" s="46"/>
    </row>
    <row r="38" spans="1:6" x14ac:dyDescent="0.3">
      <c r="A38" s="92"/>
      <c r="B38" s="92"/>
      <c r="C38" s="92"/>
      <c r="D38" s="73"/>
      <c r="E38" s="75"/>
      <c r="F38" s="90"/>
    </row>
    <row r="39" spans="1:6" x14ac:dyDescent="0.3">
      <c r="A39" s="91"/>
      <c r="B39" s="91"/>
      <c r="C39" s="91"/>
      <c r="D39" s="44"/>
      <c r="E39" s="90"/>
      <c r="F39" s="45"/>
    </row>
    <row r="40" spans="1:6" x14ac:dyDescent="0.3">
      <c r="A40" s="91"/>
      <c r="B40" s="91"/>
      <c r="C40" s="91"/>
      <c r="D40" s="44"/>
      <c r="E40" s="90"/>
      <c r="F40" s="45"/>
    </row>
    <row r="41" spans="1:6" x14ac:dyDescent="0.3">
      <c r="A41" s="91"/>
      <c r="B41" s="91"/>
      <c r="C41" s="91"/>
      <c r="D41" s="44"/>
      <c r="E41" s="90"/>
      <c r="F41" s="45"/>
    </row>
    <row r="42" spans="1:6" x14ac:dyDescent="0.3">
      <c r="A42" s="91"/>
      <c r="B42" s="91"/>
      <c r="C42" s="91"/>
      <c r="D42" s="44"/>
      <c r="E42" s="90"/>
      <c r="F42" s="45"/>
    </row>
    <row r="43" spans="1:6" x14ac:dyDescent="0.3">
      <c r="A43" s="91"/>
      <c r="B43" s="91"/>
      <c r="C43" s="91"/>
      <c r="D43" s="44"/>
      <c r="E43" s="90"/>
      <c r="F43" s="45"/>
    </row>
    <row r="44" spans="1:6" x14ac:dyDescent="0.3">
      <c r="A44" s="91"/>
      <c r="B44" s="91"/>
      <c r="C44" s="91"/>
      <c r="D44" s="49"/>
      <c r="E44" s="45"/>
      <c r="F44" s="45"/>
    </row>
    <row r="45" spans="1:6" x14ac:dyDescent="0.3">
      <c r="A45" s="91"/>
      <c r="B45" s="91"/>
      <c r="C45" s="91"/>
      <c r="D45" s="44"/>
      <c r="E45" s="45"/>
      <c r="F45" s="45"/>
    </row>
    <row r="46" spans="1:6" x14ac:dyDescent="0.3">
      <c r="A46" s="92"/>
      <c r="B46" s="92"/>
      <c r="C46" s="92"/>
      <c r="D46" s="73"/>
      <c r="E46" s="74"/>
      <c r="F46" s="46"/>
    </row>
    <row r="47" spans="1:6" x14ac:dyDescent="0.3">
      <c r="A47" s="92"/>
      <c r="B47" s="92"/>
      <c r="C47" s="92"/>
      <c r="D47" s="73"/>
      <c r="E47" s="74"/>
      <c r="F47" s="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B04C-DD78-463A-AED6-C5AB8B58B982}">
  <sheetPr>
    <tabColor rgb="FF92D050"/>
  </sheetPr>
  <dimension ref="A1:F52"/>
  <sheetViews>
    <sheetView showGridLines="0" zoomScale="85" zoomScaleNormal="85" workbookViewId="0"/>
  </sheetViews>
  <sheetFormatPr defaultRowHeight="14.4" x14ac:dyDescent="0.3"/>
  <cols>
    <col min="1" max="2" width="44" customWidth="1"/>
    <col min="3" max="3" width="11.44140625" customWidth="1"/>
    <col min="4" max="4" width="15.33203125" customWidth="1"/>
    <col min="5" max="5" width="15.109375" customWidth="1"/>
  </cols>
  <sheetData>
    <row r="1" spans="1:6" s="271" customFormat="1" ht="43.2" x14ac:dyDescent="0.3">
      <c r="A1" s="274" t="s">
        <v>0</v>
      </c>
      <c r="B1" s="274" t="s">
        <v>63</v>
      </c>
    </row>
    <row r="2" spans="1:6" x14ac:dyDescent="0.3">
      <c r="A2" s="342" t="s">
        <v>424</v>
      </c>
      <c r="B2" s="342" t="s">
        <v>425</v>
      </c>
    </row>
    <row r="3" spans="1:6" ht="28.8" x14ac:dyDescent="0.3">
      <c r="A3" s="343" t="s">
        <v>446</v>
      </c>
      <c r="B3" s="343" t="s">
        <v>445</v>
      </c>
    </row>
    <row r="4" spans="1:6" x14ac:dyDescent="0.3">
      <c r="A4" s="344"/>
      <c r="B4" s="344"/>
      <c r="C4" s="345" t="s">
        <v>426</v>
      </c>
      <c r="D4" s="345" t="s">
        <v>427</v>
      </c>
      <c r="E4" s="345" t="s">
        <v>428</v>
      </c>
      <c r="F4" s="345" t="s">
        <v>429</v>
      </c>
    </row>
    <row r="5" spans="1:6" x14ac:dyDescent="0.3">
      <c r="A5" s="346"/>
      <c r="B5" s="347"/>
      <c r="C5" s="348" t="s">
        <v>97</v>
      </c>
      <c r="D5" s="348" t="s">
        <v>97</v>
      </c>
      <c r="E5" s="348" t="s">
        <v>97</v>
      </c>
      <c r="F5" s="348" t="s">
        <v>97</v>
      </c>
    </row>
    <row r="6" spans="1:6" x14ac:dyDescent="0.3">
      <c r="A6" s="347" t="s">
        <v>18</v>
      </c>
      <c r="B6" s="349" t="s">
        <v>72</v>
      </c>
      <c r="C6" s="350">
        <v>14123310</v>
      </c>
      <c r="D6" s="350">
        <v>13553567</v>
      </c>
      <c r="E6" s="350">
        <v>27676877</v>
      </c>
      <c r="F6" s="350">
        <f>C6+D6-E6</f>
        <v>0</v>
      </c>
    </row>
    <row r="7" spans="1:6" x14ac:dyDescent="0.3">
      <c r="A7" s="347" t="s">
        <v>430</v>
      </c>
      <c r="B7" s="347" t="s">
        <v>74</v>
      </c>
      <c r="C7" s="351">
        <v>105697</v>
      </c>
      <c r="D7" s="351">
        <v>262350</v>
      </c>
      <c r="E7" s="350">
        <v>368047</v>
      </c>
      <c r="F7" s="350">
        <f>C7+D7-E7</f>
        <v>0</v>
      </c>
    </row>
    <row r="8" spans="1:6" x14ac:dyDescent="0.3">
      <c r="A8" s="347" t="s">
        <v>431</v>
      </c>
      <c r="B8" s="349" t="s">
        <v>76</v>
      </c>
      <c r="C8" s="351">
        <v>-2022202</v>
      </c>
      <c r="D8" s="351">
        <v>-1338085</v>
      </c>
      <c r="E8" s="350">
        <v>-3360287</v>
      </c>
      <c r="F8" s="350">
        <f>C8+D8-E8</f>
        <v>0</v>
      </c>
    </row>
    <row r="9" spans="1:6" x14ac:dyDescent="0.3">
      <c r="A9" s="347" t="s">
        <v>432</v>
      </c>
      <c r="B9" s="349" t="s">
        <v>78</v>
      </c>
      <c r="C9" s="351">
        <v>-3958923</v>
      </c>
      <c r="D9" s="351">
        <v>-2727168</v>
      </c>
      <c r="E9" s="350">
        <v>-6686091</v>
      </c>
      <c r="F9" s="350">
        <f>C9+D9-E9</f>
        <v>0</v>
      </c>
    </row>
    <row r="10" spans="1:6" x14ac:dyDescent="0.3">
      <c r="A10" s="347" t="s">
        <v>433</v>
      </c>
      <c r="B10" s="349" t="s">
        <v>80</v>
      </c>
      <c r="C10" s="351">
        <v>-754276</v>
      </c>
      <c r="D10" s="351">
        <v>-340795</v>
      </c>
      <c r="E10" s="350">
        <v>-1095071</v>
      </c>
      <c r="F10" s="350">
        <f>C10+D10-E10</f>
        <v>0</v>
      </c>
    </row>
    <row r="11" spans="1:6" ht="28.8" x14ac:dyDescent="0.3">
      <c r="A11" s="347" t="s">
        <v>434</v>
      </c>
      <c r="B11" s="349" t="s">
        <v>82</v>
      </c>
      <c r="C11" s="351">
        <v>-5105040</v>
      </c>
      <c r="D11" s="351">
        <v>-3823344</v>
      </c>
      <c r="E11" s="350">
        <v>-8928384</v>
      </c>
      <c r="F11" s="350">
        <f>C11+D11-E11</f>
        <v>0</v>
      </c>
    </row>
    <row r="12" spans="1:6" x14ac:dyDescent="0.3">
      <c r="A12" s="347" t="s">
        <v>435</v>
      </c>
      <c r="B12" s="349" t="s">
        <v>87</v>
      </c>
      <c r="C12" s="351">
        <v>-120005</v>
      </c>
      <c r="D12" s="351">
        <v>-71198</v>
      </c>
      <c r="E12" s="350">
        <v>-191203</v>
      </c>
      <c r="F12" s="350">
        <f>C12+D12-E12</f>
        <v>0</v>
      </c>
    </row>
    <row r="13" spans="1:6" x14ac:dyDescent="0.3">
      <c r="A13" s="347" t="s">
        <v>436</v>
      </c>
      <c r="B13" s="349" t="s">
        <v>91</v>
      </c>
      <c r="C13" s="350">
        <v>-1500333</v>
      </c>
      <c r="D13" s="350">
        <v>-886832</v>
      </c>
      <c r="E13" s="350">
        <v>-2387165</v>
      </c>
      <c r="F13" s="350">
        <f>C13+D13-E13</f>
        <v>0</v>
      </c>
    </row>
    <row r="14" spans="1:6" ht="15" thickBot="1" x14ac:dyDescent="0.35">
      <c r="A14" s="352" t="s">
        <v>99</v>
      </c>
      <c r="B14" s="353" t="s">
        <v>437</v>
      </c>
      <c r="C14" s="354">
        <v>768228</v>
      </c>
      <c r="D14" s="354">
        <v>4628495</v>
      </c>
      <c r="E14" s="354">
        <v>5396723</v>
      </c>
      <c r="F14" s="354">
        <f>C14+D14-E14</f>
        <v>0</v>
      </c>
    </row>
    <row r="15" spans="1:6" ht="15" thickTop="1" x14ac:dyDescent="0.3"/>
    <row r="16" spans="1:6" ht="28.8" x14ac:dyDescent="0.3">
      <c r="A16" s="343" t="s">
        <v>447</v>
      </c>
      <c r="B16" s="343" t="s">
        <v>448</v>
      </c>
      <c r="C16" s="355"/>
      <c r="D16" s="355"/>
      <c r="E16" s="355"/>
      <c r="F16" s="355"/>
    </row>
    <row r="17" spans="1:6" x14ac:dyDescent="0.3">
      <c r="A17" s="344"/>
      <c r="B17" s="344"/>
      <c r="C17" s="345" t="s">
        <v>426</v>
      </c>
      <c r="D17" s="345" t="s">
        <v>427</v>
      </c>
      <c r="E17" s="345" t="s">
        <v>428</v>
      </c>
      <c r="F17" s="345" t="s">
        <v>429</v>
      </c>
    </row>
    <row r="18" spans="1:6" x14ac:dyDescent="0.3">
      <c r="A18" s="346"/>
      <c r="B18" s="347"/>
      <c r="C18" s="348" t="s">
        <v>97</v>
      </c>
      <c r="D18" s="348" t="s">
        <v>97</v>
      </c>
      <c r="E18" s="348" t="s">
        <v>97</v>
      </c>
      <c r="F18" s="348" t="s">
        <v>97</v>
      </c>
    </row>
    <row r="19" spans="1:6" x14ac:dyDescent="0.3">
      <c r="A19" s="347" t="s">
        <v>18</v>
      </c>
      <c r="B19" s="349" t="s">
        <v>72</v>
      </c>
      <c r="C19" s="350">
        <v>18688614</v>
      </c>
      <c r="D19" s="350">
        <v>10997735</v>
      </c>
      <c r="E19" s="350">
        <v>29686349</v>
      </c>
      <c r="F19" s="350">
        <f>C19+D19-E19</f>
        <v>0</v>
      </c>
    </row>
    <row r="20" spans="1:6" x14ac:dyDescent="0.3">
      <c r="A20" s="347" t="s">
        <v>430</v>
      </c>
      <c r="B20" s="347" t="s">
        <v>74</v>
      </c>
      <c r="C20" s="351">
        <v>73654</v>
      </c>
      <c r="D20" s="351">
        <v>132522</v>
      </c>
      <c r="E20" s="350">
        <v>206176</v>
      </c>
      <c r="F20" s="350">
        <f>C20+D20-E20</f>
        <v>0</v>
      </c>
    </row>
    <row r="21" spans="1:6" x14ac:dyDescent="0.3">
      <c r="A21" s="347" t="s">
        <v>431</v>
      </c>
      <c r="B21" s="349" t="s">
        <v>76</v>
      </c>
      <c r="C21" s="351">
        <v>-1907578</v>
      </c>
      <c r="D21" s="351">
        <v>-1265120</v>
      </c>
      <c r="E21" s="350">
        <v>-3172698</v>
      </c>
      <c r="F21" s="350">
        <f>C21+D21-E21</f>
        <v>0</v>
      </c>
    </row>
    <row r="22" spans="1:6" x14ac:dyDescent="0.3">
      <c r="A22" s="347" t="s">
        <v>432</v>
      </c>
      <c r="B22" s="349" t="s">
        <v>78</v>
      </c>
      <c r="C22" s="351">
        <v>-3434614</v>
      </c>
      <c r="D22" s="351">
        <v>-2328200</v>
      </c>
      <c r="E22" s="350">
        <v>-5762814</v>
      </c>
      <c r="F22" s="350">
        <f>C22+D22-E22</f>
        <v>0</v>
      </c>
    </row>
    <row r="23" spans="1:6" x14ac:dyDescent="0.3">
      <c r="A23" s="347" t="s">
        <v>433</v>
      </c>
      <c r="B23" s="349" t="s">
        <v>80</v>
      </c>
      <c r="C23" s="351">
        <v>-1081683</v>
      </c>
      <c r="D23" s="351">
        <v>-582891</v>
      </c>
      <c r="E23" s="350">
        <v>-1664574</v>
      </c>
      <c r="F23" s="350">
        <f>C23+D23-E23</f>
        <v>0</v>
      </c>
    </row>
    <row r="24" spans="1:6" ht="28.8" x14ac:dyDescent="0.3">
      <c r="A24" s="347" t="s">
        <v>434</v>
      </c>
      <c r="B24" s="349" t="s">
        <v>82</v>
      </c>
      <c r="C24" s="351">
        <v>-5083887</v>
      </c>
      <c r="D24" s="351">
        <v>-3699430</v>
      </c>
      <c r="E24" s="350">
        <v>-8783317</v>
      </c>
      <c r="F24" s="350">
        <f>C24+D24-E24</f>
        <v>0</v>
      </c>
    </row>
    <row r="25" spans="1:6" x14ac:dyDescent="0.3">
      <c r="A25" s="347" t="s">
        <v>435</v>
      </c>
      <c r="B25" s="349" t="s">
        <v>87</v>
      </c>
      <c r="C25" s="351">
        <v>-71519</v>
      </c>
      <c r="D25" s="351">
        <v>-42612</v>
      </c>
      <c r="E25" s="350">
        <v>-114131</v>
      </c>
      <c r="F25" s="350">
        <f>C25+D25-E25</f>
        <v>0</v>
      </c>
    </row>
    <row r="26" spans="1:6" x14ac:dyDescent="0.3">
      <c r="A26" s="347" t="s">
        <v>436</v>
      </c>
      <c r="B26" s="349" t="s">
        <v>91</v>
      </c>
      <c r="C26" s="350">
        <v>-1418298</v>
      </c>
      <c r="D26" s="350">
        <v>-838342</v>
      </c>
      <c r="E26" s="350">
        <v>-2256640</v>
      </c>
      <c r="F26" s="350">
        <f>C26+D26-E26</f>
        <v>0</v>
      </c>
    </row>
    <row r="27" spans="1:6" ht="15" thickBot="1" x14ac:dyDescent="0.35">
      <c r="A27" s="352" t="s">
        <v>99</v>
      </c>
      <c r="B27" s="353" t="s">
        <v>437</v>
      </c>
      <c r="C27" s="354">
        <v>5764689</v>
      </c>
      <c r="D27" s="354">
        <v>2373662</v>
      </c>
      <c r="E27" s="354">
        <v>8138351</v>
      </c>
      <c r="F27" s="354">
        <f>C27+D27-E27</f>
        <v>0</v>
      </c>
    </row>
    <row r="28" spans="1:6" ht="15" thickTop="1" x14ac:dyDescent="0.3"/>
    <row r="29" spans="1:6" ht="28.8" x14ac:dyDescent="0.3">
      <c r="A29" s="343" t="s">
        <v>449</v>
      </c>
      <c r="B29" s="343" t="s">
        <v>450</v>
      </c>
      <c r="C29" s="356"/>
      <c r="D29" s="356"/>
      <c r="E29" s="356"/>
      <c r="F29" s="356"/>
    </row>
    <row r="30" spans="1:6" x14ac:dyDescent="0.3">
      <c r="A30" s="344"/>
      <c r="B30" s="344"/>
      <c r="C30" s="345" t="s">
        <v>426</v>
      </c>
      <c r="D30" s="345" t="s">
        <v>427</v>
      </c>
      <c r="E30" s="345" t="s">
        <v>428</v>
      </c>
      <c r="F30" s="345" t="s">
        <v>429</v>
      </c>
    </row>
    <row r="31" spans="1:6" x14ac:dyDescent="0.3">
      <c r="A31" s="346"/>
      <c r="B31" s="347"/>
      <c r="C31" s="348" t="s">
        <v>97</v>
      </c>
      <c r="D31" s="348" t="s">
        <v>97</v>
      </c>
      <c r="E31" s="348" t="s">
        <v>97</v>
      </c>
      <c r="F31" s="348" t="s">
        <v>97</v>
      </c>
    </row>
    <row r="32" spans="1:6" x14ac:dyDescent="0.3">
      <c r="A32" s="349" t="s">
        <v>438</v>
      </c>
      <c r="B32" s="349" t="s">
        <v>25</v>
      </c>
      <c r="C32" s="350">
        <v>228001345</v>
      </c>
      <c r="D32" s="350">
        <v>215867445</v>
      </c>
      <c r="E32" s="350">
        <v>443868790</v>
      </c>
      <c r="F32" s="350">
        <f>C32+D32-E32</f>
        <v>0</v>
      </c>
    </row>
    <row r="33" spans="1:6" ht="29.4" thickBot="1" x14ac:dyDescent="0.35">
      <c r="A33" s="357" t="s">
        <v>439</v>
      </c>
      <c r="B33" s="357" t="s">
        <v>440</v>
      </c>
      <c r="C33" s="358">
        <v>2163971</v>
      </c>
      <c r="D33" s="358">
        <v>3723065</v>
      </c>
      <c r="E33" s="359">
        <v>5887036</v>
      </c>
      <c r="F33" s="359">
        <f>C33+D33-E33</f>
        <v>0</v>
      </c>
    </row>
    <row r="34" spans="1:6" ht="15" thickTop="1" x14ac:dyDescent="0.3"/>
    <row r="35" spans="1:6" ht="28.8" x14ac:dyDescent="0.3">
      <c r="A35" s="343" t="s">
        <v>451</v>
      </c>
      <c r="B35" s="343" t="s">
        <v>452</v>
      </c>
      <c r="C35" s="356"/>
      <c r="D35" s="356"/>
      <c r="E35" s="356"/>
      <c r="F35" s="356"/>
    </row>
    <row r="36" spans="1:6" x14ac:dyDescent="0.3">
      <c r="A36" s="344"/>
      <c r="B36" s="344"/>
      <c r="C36" s="345" t="s">
        <v>426</v>
      </c>
      <c r="D36" s="345" t="s">
        <v>427</v>
      </c>
      <c r="E36" s="345" t="s">
        <v>428</v>
      </c>
      <c r="F36" s="345" t="s">
        <v>429</v>
      </c>
    </row>
    <row r="37" spans="1:6" x14ac:dyDescent="0.3">
      <c r="A37" s="346"/>
      <c r="B37" s="347"/>
      <c r="C37" s="348" t="s">
        <v>97</v>
      </c>
      <c r="D37" s="348" t="s">
        <v>97</v>
      </c>
      <c r="E37" s="348" t="s">
        <v>97</v>
      </c>
      <c r="F37" s="348" t="s">
        <v>97</v>
      </c>
    </row>
    <row r="38" spans="1:6" x14ac:dyDescent="0.3">
      <c r="A38" s="349" t="s">
        <v>438</v>
      </c>
      <c r="B38" s="349" t="s">
        <v>25</v>
      </c>
      <c r="C38" s="350">
        <v>231600162</v>
      </c>
      <c r="D38" s="350">
        <v>210676396</v>
      </c>
      <c r="E38" s="350">
        <v>442276558</v>
      </c>
      <c r="F38" s="350">
        <f>C38+D38-E38</f>
        <v>0</v>
      </c>
    </row>
    <row r="39" spans="1:6" ht="29.4" thickBot="1" x14ac:dyDescent="0.35">
      <c r="A39" s="357" t="s">
        <v>439</v>
      </c>
      <c r="B39" s="357" t="s">
        <v>440</v>
      </c>
      <c r="C39" s="358">
        <v>2738284</v>
      </c>
      <c r="D39" s="358">
        <v>7649765</v>
      </c>
      <c r="E39" s="359">
        <v>10388049</v>
      </c>
      <c r="F39" s="359">
        <f>C39+D39-E39</f>
        <v>0</v>
      </c>
    </row>
    <row r="40" spans="1:6" ht="15" thickTop="1" x14ac:dyDescent="0.3"/>
    <row r="42" spans="1:6" x14ac:dyDescent="0.3">
      <c r="A42" s="360" t="s">
        <v>441</v>
      </c>
      <c r="B42" s="361" t="s">
        <v>442</v>
      </c>
      <c r="C42" s="362"/>
      <c r="D42" s="362"/>
      <c r="E42" s="362"/>
      <c r="F42" s="362"/>
    </row>
    <row r="43" spans="1:6" ht="57.6" x14ac:dyDescent="0.3">
      <c r="A43" s="343" t="s">
        <v>453</v>
      </c>
      <c r="B43" s="343" t="s">
        <v>454</v>
      </c>
      <c r="C43" s="362"/>
      <c r="D43" s="362"/>
      <c r="E43" s="362"/>
      <c r="F43" s="362"/>
    </row>
    <row r="44" spans="1:6" x14ac:dyDescent="0.3">
      <c r="A44" s="363"/>
      <c r="B44" s="363"/>
      <c r="C44" s="345" t="s">
        <v>426</v>
      </c>
      <c r="D44" s="345" t="s">
        <v>427</v>
      </c>
      <c r="E44" s="345" t="s">
        <v>428</v>
      </c>
      <c r="F44" s="345" t="s">
        <v>429</v>
      </c>
    </row>
    <row r="45" spans="1:6" x14ac:dyDescent="0.3">
      <c r="A45" s="346"/>
      <c r="B45" s="347"/>
      <c r="C45" s="348" t="s">
        <v>97</v>
      </c>
      <c r="D45" s="348" t="s">
        <v>97</v>
      </c>
      <c r="E45" s="348" t="s">
        <v>97</v>
      </c>
      <c r="F45" s="348" t="s">
        <v>97</v>
      </c>
    </row>
    <row r="46" spans="1:6" ht="15" thickBot="1" x14ac:dyDescent="0.35">
      <c r="A46" s="357" t="s">
        <v>443</v>
      </c>
      <c r="B46" s="357" t="s">
        <v>444</v>
      </c>
      <c r="C46" s="358">
        <v>14009801.85</v>
      </c>
      <c r="D46" s="358">
        <v>9046666.25</v>
      </c>
      <c r="E46" s="359">
        <v>23056468.100000001</v>
      </c>
      <c r="F46" s="359">
        <f>C46+D46-E46</f>
        <v>0</v>
      </c>
    </row>
    <row r="47" spans="1:6" ht="15" thickTop="1" x14ac:dyDescent="0.3">
      <c r="A47" s="356"/>
      <c r="B47" s="356"/>
      <c r="C47" s="364"/>
      <c r="D47" s="364"/>
      <c r="E47" s="364"/>
      <c r="F47" s="356"/>
    </row>
    <row r="48" spans="1:6" ht="57.6" x14ac:dyDescent="0.3">
      <c r="A48" s="343" t="s">
        <v>455</v>
      </c>
      <c r="B48" s="343" t="s">
        <v>456</v>
      </c>
      <c r="C48" s="362"/>
      <c r="D48" s="362"/>
      <c r="E48" s="362"/>
      <c r="F48" s="362"/>
    </row>
    <row r="49" spans="1:6" x14ac:dyDescent="0.3">
      <c r="A49" s="363"/>
      <c r="B49" s="363"/>
      <c r="C49" s="345" t="s">
        <v>426</v>
      </c>
      <c r="D49" s="345" t="s">
        <v>427</v>
      </c>
      <c r="E49" s="345" t="s">
        <v>428</v>
      </c>
      <c r="F49" s="345" t="s">
        <v>429</v>
      </c>
    </row>
    <row r="50" spans="1:6" x14ac:dyDescent="0.3">
      <c r="A50" s="346"/>
      <c r="B50" s="347"/>
      <c r="C50" s="348" t="s">
        <v>97</v>
      </c>
      <c r="D50" s="348" t="s">
        <v>97</v>
      </c>
      <c r="E50" s="348" t="s">
        <v>97</v>
      </c>
      <c r="F50" s="348" t="s">
        <v>97</v>
      </c>
    </row>
    <row r="51" spans="1:6" ht="15" thickBot="1" x14ac:dyDescent="0.35">
      <c r="A51" s="357" t="s">
        <v>443</v>
      </c>
      <c r="B51" s="357" t="s">
        <v>444</v>
      </c>
      <c r="C51" s="358">
        <v>18515541.830000002</v>
      </c>
      <c r="D51" s="358">
        <v>5571203.9700000007</v>
      </c>
      <c r="E51" s="359">
        <v>24086745.800000004</v>
      </c>
      <c r="F51" s="359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58"/>
  <sheetViews>
    <sheetView showGridLines="0" zoomScale="85" zoomScaleNormal="85" workbookViewId="0"/>
  </sheetViews>
  <sheetFormatPr defaultColWidth="8.88671875" defaultRowHeight="14.4" x14ac:dyDescent="0.3"/>
  <cols>
    <col min="1" max="2" width="43" style="100" customWidth="1"/>
    <col min="3" max="3" width="11.44140625" style="100" customWidth="1"/>
    <col min="4" max="4" width="15.33203125" style="100" customWidth="1"/>
    <col min="5" max="5" width="15.109375" style="100" customWidth="1"/>
    <col min="6" max="16384" width="8.88671875" style="100"/>
  </cols>
  <sheetData>
    <row r="1" spans="1:5" s="129" customFormat="1" ht="60.6" customHeight="1" x14ac:dyDescent="0.3">
      <c r="A1" s="131" t="s">
        <v>0</v>
      </c>
      <c r="B1" s="131" t="s">
        <v>63</v>
      </c>
    </row>
    <row r="2" spans="1:5" x14ac:dyDescent="0.3">
      <c r="A2" s="78" t="s">
        <v>287</v>
      </c>
      <c r="B2" s="78" t="s">
        <v>72</v>
      </c>
    </row>
    <row r="3" spans="1:5" ht="28.8" x14ac:dyDescent="0.3">
      <c r="A3" s="27"/>
      <c r="B3" s="27"/>
      <c r="C3" s="120" t="str">
        <f>'Peļņas vai zaudējumu pārskats'!D3</f>
        <v>01.01.2022.-30.06.2022.</v>
      </c>
      <c r="D3" s="120" t="str">
        <f>'Peļņas vai zaudējumu pārskats'!E3</f>
        <v>01.01.2021.-30.06.2021.</v>
      </c>
      <c r="E3" s="74"/>
    </row>
    <row r="4" spans="1:5" x14ac:dyDescent="0.3">
      <c r="A4" s="10"/>
      <c r="B4" s="2"/>
      <c r="C4" s="134" t="s">
        <v>97</v>
      </c>
      <c r="D4" s="134" t="s">
        <v>97</v>
      </c>
      <c r="E4" s="90"/>
    </row>
    <row r="5" spans="1:5" x14ac:dyDescent="0.3">
      <c r="A5" s="94" t="s">
        <v>288</v>
      </c>
      <c r="B5" s="20" t="s">
        <v>289</v>
      </c>
      <c r="C5" s="137">
        <v>13865048</v>
      </c>
      <c r="D5" s="137">
        <v>18449706</v>
      </c>
      <c r="E5" s="90"/>
    </row>
    <row r="6" spans="1:5" x14ac:dyDescent="0.3">
      <c r="A6" s="94" t="s">
        <v>290</v>
      </c>
      <c r="B6" s="94" t="s">
        <v>291</v>
      </c>
      <c r="C6" s="1">
        <v>13553567</v>
      </c>
      <c r="D6" s="1">
        <v>10997735</v>
      </c>
      <c r="E6" s="45"/>
    </row>
    <row r="7" spans="1:5" x14ac:dyDescent="0.3">
      <c r="A7" s="12" t="s">
        <v>292</v>
      </c>
      <c r="B7" s="91" t="s">
        <v>293</v>
      </c>
      <c r="C7" s="138">
        <v>258262</v>
      </c>
      <c r="D7" s="138">
        <v>238908</v>
      </c>
      <c r="E7" s="45"/>
    </row>
    <row r="8" spans="1:5" ht="15" thickBot="1" x14ac:dyDescent="0.35">
      <c r="A8" s="77"/>
      <c r="B8" s="13"/>
      <c r="C8" s="79">
        <f>C5+C6+C7</f>
        <v>27676877</v>
      </c>
      <c r="D8" s="79">
        <f>D5+D6+D7</f>
        <v>29686349</v>
      </c>
      <c r="E8" s="45"/>
    </row>
    <row r="9" spans="1:5" ht="15" thickTop="1" x14ac:dyDescent="0.3">
      <c r="A9" s="91"/>
      <c r="B9" s="91"/>
      <c r="C9" s="44"/>
      <c r="D9" s="90"/>
      <c r="E9" s="45"/>
    </row>
    <row r="10" spans="1:5" ht="29.4" customHeight="1" x14ac:dyDescent="0.3">
      <c r="A10" s="27" t="s">
        <v>294</v>
      </c>
      <c r="B10" s="27"/>
      <c r="C10" s="120" t="str">
        <f>C3</f>
        <v>01.01.2022.-30.06.2022.</v>
      </c>
      <c r="D10" s="120" t="str">
        <f>D3</f>
        <v>01.01.2021.-30.06.2021.</v>
      </c>
      <c r="E10" s="74"/>
    </row>
    <row r="11" spans="1:5" x14ac:dyDescent="0.3">
      <c r="A11" s="10"/>
      <c r="B11" s="2"/>
      <c r="C11" s="134" t="s">
        <v>97</v>
      </c>
      <c r="D11" s="134" t="s">
        <v>97</v>
      </c>
      <c r="E11" s="90"/>
    </row>
    <row r="12" spans="1:5" x14ac:dyDescent="0.3">
      <c r="A12" s="94" t="s">
        <v>295</v>
      </c>
      <c r="B12" s="20" t="s">
        <v>296</v>
      </c>
      <c r="C12" s="137">
        <v>16545377</v>
      </c>
      <c r="D12" s="137">
        <v>7012024</v>
      </c>
      <c r="E12" s="90"/>
    </row>
    <row r="13" spans="1:5" x14ac:dyDescent="0.3">
      <c r="A13" s="94" t="s">
        <v>297</v>
      </c>
      <c r="B13" s="20" t="s">
        <v>298</v>
      </c>
      <c r="C13" s="143">
        <v>-16287115</v>
      </c>
      <c r="D13" s="143">
        <v>-6773116</v>
      </c>
      <c r="E13" s="45"/>
    </row>
    <row r="14" spans="1:5" ht="15" thickBot="1" x14ac:dyDescent="0.35">
      <c r="A14" s="77"/>
      <c r="B14" s="13"/>
      <c r="C14" s="79">
        <f>SUM(C12:C13)</f>
        <v>258262</v>
      </c>
      <c r="D14" s="79">
        <f>SUM(D12:D13)</f>
        <v>238908</v>
      </c>
      <c r="E14" s="45"/>
    </row>
    <row r="15" spans="1:5" ht="15" thickTop="1" x14ac:dyDescent="0.3">
      <c r="A15" s="91"/>
      <c r="B15" s="91"/>
      <c r="C15" s="44"/>
      <c r="D15" s="90"/>
      <c r="E15" s="45"/>
    </row>
    <row r="16" spans="1:5" x14ac:dyDescent="0.3">
      <c r="A16" s="80" t="s">
        <v>299</v>
      </c>
      <c r="B16" s="78" t="s">
        <v>74</v>
      </c>
      <c r="E16" s="90"/>
    </row>
    <row r="17" spans="1:5" ht="28.8" x14ac:dyDescent="0.3">
      <c r="A17" s="27"/>
      <c r="B17" s="27"/>
      <c r="C17" s="120" t="str">
        <f>C3</f>
        <v>01.01.2022.-30.06.2022.</v>
      </c>
      <c r="D17" s="120" t="str">
        <f>D3</f>
        <v>01.01.2021.-30.06.2021.</v>
      </c>
      <c r="E17" s="45"/>
    </row>
    <row r="18" spans="1:5" x14ac:dyDescent="0.3">
      <c r="A18" s="10"/>
      <c r="B18" s="2"/>
      <c r="C18" s="134" t="s">
        <v>97</v>
      </c>
      <c r="D18" s="134" t="s">
        <v>97</v>
      </c>
      <c r="E18" s="90"/>
    </row>
    <row r="19" spans="1:5" x14ac:dyDescent="0.3">
      <c r="A19" s="94" t="s">
        <v>300</v>
      </c>
      <c r="B19" s="10" t="s">
        <v>301</v>
      </c>
      <c r="C19" s="142">
        <v>271483</v>
      </c>
      <c r="D19" s="142">
        <v>168755</v>
      </c>
      <c r="E19" s="45"/>
    </row>
    <row r="20" spans="1:5" x14ac:dyDescent="0.3">
      <c r="A20" s="94" t="s">
        <v>302</v>
      </c>
      <c r="B20" s="10" t="s">
        <v>74</v>
      </c>
      <c r="C20" s="142">
        <v>96564</v>
      </c>
      <c r="D20" s="142">
        <v>37421</v>
      </c>
      <c r="E20" s="45"/>
    </row>
    <row r="21" spans="1:5" ht="15" thickBot="1" x14ac:dyDescent="0.35">
      <c r="A21" s="77"/>
      <c r="B21" s="13"/>
      <c r="C21" s="199">
        <f>SUM(C19:C20)</f>
        <v>368047</v>
      </c>
      <c r="D21" s="199">
        <f>SUM(D19:D20)</f>
        <v>206176</v>
      </c>
      <c r="E21" s="45"/>
    </row>
    <row r="22" spans="1:5" ht="15" thickTop="1" x14ac:dyDescent="0.3">
      <c r="A22" s="92"/>
      <c r="B22" s="92"/>
      <c r="C22" s="73"/>
      <c r="D22" s="74"/>
      <c r="E22" s="45"/>
    </row>
    <row r="23" spans="1:5" x14ac:dyDescent="0.3">
      <c r="A23" s="78" t="s">
        <v>303</v>
      </c>
      <c r="B23" s="78" t="s">
        <v>76</v>
      </c>
    </row>
    <row r="24" spans="1:5" ht="28.8" x14ac:dyDescent="0.3">
      <c r="A24" s="27"/>
      <c r="B24" s="27"/>
      <c r="C24" s="120" t="str">
        <f>C17</f>
        <v>01.01.2022.-30.06.2022.</v>
      </c>
      <c r="D24" s="120" t="str">
        <f>D17</f>
        <v>01.01.2021.-30.06.2021.</v>
      </c>
    </row>
    <row r="25" spans="1:5" ht="14.4" customHeight="1" x14ac:dyDescent="0.3">
      <c r="A25" s="10"/>
      <c r="B25" s="10"/>
      <c r="C25" s="134" t="s">
        <v>97</v>
      </c>
      <c r="D25" s="134" t="s">
        <v>98</v>
      </c>
    </row>
    <row r="26" spans="1:5" ht="28.8" x14ac:dyDescent="0.3">
      <c r="A26" s="17" t="s">
        <v>304</v>
      </c>
      <c r="B26" s="20" t="s">
        <v>305</v>
      </c>
      <c r="C26" s="200">
        <v>1927399</v>
      </c>
      <c r="D26" s="137">
        <v>1851062</v>
      </c>
    </row>
    <row r="27" spans="1:5" ht="14.4" customHeight="1" x14ac:dyDescent="0.3">
      <c r="A27" s="17" t="s">
        <v>306</v>
      </c>
      <c r="B27" s="94" t="s">
        <v>307</v>
      </c>
      <c r="C27" s="1">
        <v>511025</v>
      </c>
      <c r="D27" s="1">
        <v>376952</v>
      </c>
    </row>
    <row r="28" spans="1:5" ht="14.4" customHeight="1" x14ac:dyDescent="0.3">
      <c r="A28" s="17" t="s">
        <v>308</v>
      </c>
      <c r="B28" s="94" t="s">
        <v>309</v>
      </c>
      <c r="C28" s="1">
        <v>408537</v>
      </c>
      <c r="D28" s="1">
        <v>505301</v>
      </c>
    </row>
    <row r="29" spans="1:5" ht="14.4" customHeight="1" x14ac:dyDescent="0.3">
      <c r="A29" s="17" t="s">
        <v>310</v>
      </c>
      <c r="B29" s="94" t="s">
        <v>311</v>
      </c>
      <c r="C29" s="1">
        <v>386517</v>
      </c>
      <c r="D29" s="1">
        <v>325124</v>
      </c>
    </row>
    <row r="30" spans="1:5" ht="14.4" customHeight="1" x14ac:dyDescent="0.3">
      <c r="A30" s="17" t="s">
        <v>312</v>
      </c>
      <c r="B30" s="94" t="s">
        <v>313</v>
      </c>
      <c r="C30" s="1">
        <v>126809</v>
      </c>
      <c r="D30" s="1">
        <v>114259</v>
      </c>
    </row>
    <row r="31" spans="1:5" ht="15" thickBot="1" x14ac:dyDescent="0.35">
      <c r="A31" s="18"/>
      <c r="B31" s="18"/>
      <c r="C31" s="79">
        <f>SUM(C26:C30)</f>
        <v>3360287</v>
      </c>
      <c r="D31" s="79">
        <f>SUM(D26:D30)</f>
        <v>3172698</v>
      </c>
    </row>
    <row r="32" spans="1:5" ht="15" thickTop="1" x14ac:dyDescent="0.3">
      <c r="A32" s="91"/>
      <c r="B32" s="91"/>
      <c r="C32" s="44"/>
      <c r="D32" s="90"/>
      <c r="E32" s="45"/>
    </row>
    <row r="33" spans="1:5" x14ac:dyDescent="0.3">
      <c r="A33" s="78" t="s">
        <v>314</v>
      </c>
      <c r="B33" s="78" t="s">
        <v>78</v>
      </c>
    </row>
    <row r="34" spans="1:5" ht="28.8" x14ac:dyDescent="0.3">
      <c r="A34" s="27"/>
      <c r="B34" s="27"/>
      <c r="C34" s="120" t="str">
        <f>C24</f>
        <v>01.01.2022.-30.06.2022.</v>
      </c>
      <c r="D34" s="120" t="str">
        <f>D24</f>
        <v>01.01.2021.-30.06.2021.</v>
      </c>
    </row>
    <row r="35" spans="1:5" ht="14.4" customHeight="1" x14ac:dyDescent="0.3">
      <c r="A35" s="10"/>
      <c r="B35" s="10"/>
      <c r="C35" s="134" t="s">
        <v>97</v>
      </c>
      <c r="D35" s="134" t="s">
        <v>315</v>
      </c>
    </row>
    <row r="36" spans="1:5" ht="14.4" customHeight="1" x14ac:dyDescent="0.3">
      <c r="A36" s="17" t="s">
        <v>316</v>
      </c>
      <c r="B36" s="20" t="s">
        <v>317</v>
      </c>
      <c r="C36" s="137">
        <v>5177891</v>
      </c>
      <c r="D36" s="137">
        <v>4444617</v>
      </c>
    </row>
    <row r="37" spans="1:5" ht="28.95" customHeight="1" x14ac:dyDescent="0.3">
      <c r="A37" s="17" t="s">
        <v>318</v>
      </c>
      <c r="B37" s="94" t="s">
        <v>319</v>
      </c>
      <c r="C37" s="1">
        <v>1219920</v>
      </c>
      <c r="D37" s="1">
        <v>1057547</v>
      </c>
    </row>
    <row r="38" spans="1:5" x14ac:dyDescent="0.3">
      <c r="A38" s="17" t="s">
        <v>320</v>
      </c>
      <c r="B38" s="94" t="s">
        <v>321</v>
      </c>
      <c r="C38" s="1">
        <v>282451</v>
      </c>
      <c r="D38" s="1">
        <v>255856</v>
      </c>
    </row>
    <row r="39" spans="1:5" ht="14.4" customHeight="1" x14ac:dyDescent="0.3">
      <c r="A39" s="67" t="s">
        <v>322</v>
      </c>
      <c r="B39" s="12" t="s">
        <v>323</v>
      </c>
      <c r="C39" s="138">
        <v>5829</v>
      </c>
      <c r="D39" s="138">
        <v>4794</v>
      </c>
    </row>
    <row r="40" spans="1:5" ht="15" thickBot="1" x14ac:dyDescent="0.35">
      <c r="A40" s="81" t="s">
        <v>324</v>
      </c>
      <c r="B40" s="81"/>
      <c r="C40" s="197">
        <f>SUM(C36:C39)</f>
        <v>6686091</v>
      </c>
      <c r="D40" s="197">
        <f>SUM(D36:D39)</f>
        <v>5762814</v>
      </c>
    </row>
    <row r="41" spans="1:5" ht="15" thickTop="1" x14ac:dyDescent="0.3">
      <c r="A41" s="91"/>
      <c r="B41" s="91"/>
      <c r="C41" s="44"/>
      <c r="D41" s="90"/>
      <c r="E41" s="45"/>
    </row>
    <row r="42" spans="1:5" x14ac:dyDescent="0.3">
      <c r="A42" s="78" t="s">
        <v>325</v>
      </c>
      <c r="B42" s="78" t="s">
        <v>326</v>
      </c>
    </row>
    <row r="43" spans="1:5" ht="28.8" x14ac:dyDescent="0.3">
      <c r="A43" s="27"/>
      <c r="B43" s="27"/>
      <c r="C43" s="120" t="str">
        <f>C34</f>
        <v>01.01.2022.-30.06.2022.</v>
      </c>
      <c r="D43" s="120" t="str">
        <f>D34</f>
        <v>01.01.2021.-30.06.2021.</v>
      </c>
    </row>
    <row r="44" spans="1:5" ht="14.4" customHeight="1" x14ac:dyDescent="0.3">
      <c r="A44" s="10"/>
      <c r="B44" s="10"/>
      <c r="C44" s="134" t="s">
        <v>97</v>
      </c>
      <c r="D44" s="134" t="s">
        <v>98</v>
      </c>
    </row>
    <row r="45" spans="1:5" ht="14.4" customHeight="1" x14ac:dyDescent="0.3">
      <c r="A45" s="62" t="s">
        <v>327</v>
      </c>
      <c r="B45" s="20" t="s">
        <v>328</v>
      </c>
      <c r="C45" s="137">
        <v>422831</v>
      </c>
      <c r="D45" s="137">
        <v>659695</v>
      </c>
    </row>
    <row r="46" spans="1:5" ht="14.4" customHeight="1" x14ac:dyDescent="0.3">
      <c r="A46" s="17" t="s">
        <v>329</v>
      </c>
      <c r="B46" s="12" t="s">
        <v>330</v>
      </c>
      <c r="C46" s="137">
        <v>672240</v>
      </c>
      <c r="D46" s="138">
        <v>887097</v>
      </c>
    </row>
    <row r="47" spans="1:5" x14ac:dyDescent="0.3">
      <c r="A47" s="67" t="s">
        <v>331</v>
      </c>
      <c r="B47" s="67" t="s">
        <v>332</v>
      </c>
      <c r="C47" s="177">
        <v>0</v>
      </c>
      <c r="D47" s="141">
        <v>117782</v>
      </c>
    </row>
    <row r="48" spans="1:5" ht="15" thickBot="1" x14ac:dyDescent="0.35">
      <c r="A48" s="5"/>
      <c r="B48" s="5"/>
      <c r="C48" s="79">
        <f>SUM(C45:C47)</f>
        <v>1095071</v>
      </c>
      <c r="D48" s="79">
        <f>SUM(D45:D47)</f>
        <v>1664574</v>
      </c>
    </row>
    <row r="49" spans="1:4" ht="35.4" customHeight="1" thickTop="1" x14ac:dyDescent="0.3">
      <c r="A49" s="130" t="s">
        <v>333</v>
      </c>
      <c r="B49" s="130" t="s">
        <v>334</v>
      </c>
      <c r="C49" s="130"/>
      <c r="D49" s="130"/>
    </row>
    <row r="51" spans="1:4" x14ac:dyDescent="0.3">
      <c r="A51" s="80" t="s">
        <v>335</v>
      </c>
      <c r="B51" s="80" t="s">
        <v>336</v>
      </c>
    </row>
    <row r="52" spans="1:4" ht="28.8" x14ac:dyDescent="0.3">
      <c r="A52" s="28"/>
      <c r="B52" s="133"/>
      <c r="C52" s="120" t="str">
        <f>C43</f>
        <v>01.01.2022.-30.06.2022.</v>
      </c>
      <c r="D52" s="120" t="str">
        <f>D43</f>
        <v>01.01.2021.-30.06.2021.</v>
      </c>
    </row>
    <row r="53" spans="1:4" x14ac:dyDescent="0.3">
      <c r="A53" s="94"/>
      <c r="B53" s="134"/>
      <c r="C53" s="134" t="s">
        <v>97</v>
      </c>
      <c r="D53" s="134" t="s">
        <v>97</v>
      </c>
    </row>
    <row r="54" spans="1:4" x14ac:dyDescent="0.3">
      <c r="A54" s="94" t="s">
        <v>269</v>
      </c>
      <c r="B54" s="20" t="s">
        <v>270</v>
      </c>
      <c r="C54" s="137">
        <v>180744</v>
      </c>
      <c r="D54" s="137">
        <v>101998</v>
      </c>
    </row>
    <row r="55" spans="1:4" x14ac:dyDescent="0.3">
      <c r="A55" s="94" t="s">
        <v>337</v>
      </c>
      <c r="B55" s="94" t="s">
        <v>338</v>
      </c>
      <c r="C55" s="1">
        <v>10175</v>
      </c>
      <c r="D55" s="1">
        <v>11392</v>
      </c>
    </row>
    <row r="56" spans="1:4" x14ac:dyDescent="0.3">
      <c r="A56" s="12" t="s">
        <v>339</v>
      </c>
      <c r="B56" s="12" t="s">
        <v>340</v>
      </c>
      <c r="C56" s="138">
        <v>284</v>
      </c>
      <c r="D56" s="151">
        <v>741</v>
      </c>
    </row>
    <row r="57" spans="1:4" ht="15" thickBot="1" x14ac:dyDescent="0.35">
      <c r="A57" s="36"/>
      <c r="B57" s="38"/>
      <c r="C57" s="38">
        <f>SUM(C54:C56)</f>
        <v>191203</v>
      </c>
      <c r="D57" s="38">
        <f>SUM(D54:D56)</f>
        <v>114131</v>
      </c>
    </row>
    <row r="58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J74"/>
  <sheetViews>
    <sheetView showGridLines="0" zoomScale="85" zoomScaleNormal="85" workbookViewId="0"/>
  </sheetViews>
  <sheetFormatPr defaultColWidth="8.88671875" defaultRowHeight="14.4" x14ac:dyDescent="0.3"/>
  <cols>
    <col min="1" max="2" width="43" style="100" customWidth="1"/>
    <col min="3" max="4" width="13.5546875" style="100" customWidth="1"/>
    <col min="5" max="5" width="14.6640625" style="100" bestFit="1" customWidth="1"/>
    <col min="6" max="8" width="13.5546875" style="100" customWidth="1"/>
    <col min="9" max="9" width="14.33203125" style="100" customWidth="1"/>
    <col min="10" max="10" width="13.5546875" style="100" customWidth="1"/>
    <col min="11" max="16384" width="8.88671875" style="100"/>
  </cols>
  <sheetData>
    <row r="1" spans="1:5" s="129" customFormat="1" ht="60.6" customHeight="1" x14ac:dyDescent="0.3">
      <c r="A1" s="131" t="s">
        <v>0</v>
      </c>
      <c r="B1" s="131" t="s">
        <v>63</v>
      </c>
    </row>
    <row r="2" spans="1:5" x14ac:dyDescent="0.3">
      <c r="A2" s="78" t="s">
        <v>341</v>
      </c>
      <c r="B2" s="78" t="s">
        <v>119</v>
      </c>
    </row>
    <row r="3" spans="1:5" ht="43.2" x14ac:dyDescent="0.3">
      <c r="A3" s="82"/>
      <c r="B3" s="82"/>
      <c r="C3" s="202" t="s">
        <v>342</v>
      </c>
      <c r="D3" s="202" t="s">
        <v>343</v>
      </c>
      <c r="E3" s="202" t="s">
        <v>344</v>
      </c>
    </row>
    <row r="4" spans="1:5" ht="28.8" x14ac:dyDescent="0.3">
      <c r="A4" s="82"/>
      <c r="B4" s="82"/>
      <c r="C4" s="227" t="s">
        <v>345</v>
      </c>
      <c r="D4" s="227" t="s">
        <v>346</v>
      </c>
      <c r="E4" s="227" t="s">
        <v>347</v>
      </c>
    </row>
    <row r="5" spans="1:5" x14ac:dyDescent="0.3">
      <c r="A5" s="83" t="s">
        <v>348</v>
      </c>
      <c r="B5" s="83" t="s">
        <v>349</v>
      </c>
      <c r="C5" s="84" t="s">
        <v>350</v>
      </c>
      <c r="D5" s="84" t="s">
        <v>350</v>
      </c>
      <c r="E5" s="84" t="s">
        <v>350</v>
      </c>
    </row>
    <row r="6" spans="1:5" x14ac:dyDescent="0.3">
      <c r="A6" s="219" t="s">
        <v>351</v>
      </c>
      <c r="B6" s="223">
        <v>44196</v>
      </c>
      <c r="C6" s="155">
        <v>7698984</v>
      </c>
      <c r="D6" s="155">
        <v>6370</v>
      </c>
      <c r="E6" s="155">
        <f>C6+D6</f>
        <v>7705354</v>
      </c>
    </row>
    <row r="7" spans="1:5" x14ac:dyDescent="0.3">
      <c r="A7" s="12" t="s">
        <v>352</v>
      </c>
      <c r="B7" s="12" t="s">
        <v>353</v>
      </c>
      <c r="C7" s="151">
        <v>0</v>
      </c>
      <c r="D7" s="151">
        <v>843894</v>
      </c>
      <c r="E7" s="155">
        <f t="shared" ref="E7:E9" si="0">C7+D7</f>
        <v>843894</v>
      </c>
    </row>
    <row r="8" spans="1:5" x14ac:dyDescent="0.3">
      <c r="A8" s="17" t="s">
        <v>354</v>
      </c>
      <c r="B8" s="17" t="s">
        <v>355</v>
      </c>
      <c r="C8" s="153">
        <v>789210</v>
      </c>
      <c r="D8" s="153">
        <v>-789210</v>
      </c>
      <c r="E8" s="155">
        <f t="shared" si="0"/>
        <v>0</v>
      </c>
    </row>
    <row r="9" spans="1:5" x14ac:dyDescent="0.3">
      <c r="A9" s="67" t="s">
        <v>356</v>
      </c>
      <c r="B9" s="67" t="s">
        <v>357</v>
      </c>
      <c r="C9" s="153">
        <v>-298905</v>
      </c>
      <c r="D9" s="153">
        <v>0</v>
      </c>
      <c r="E9" s="155">
        <f t="shared" si="0"/>
        <v>-298905</v>
      </c>
    </row>
    <row r="10" spans="1:5" x14ac:dyDescent="0.3">
      <c r="A10" s="213" t="s">
        <v>113</v>
      </c>
      <c r="B10" s="224">
        <v>44561</v>
      </c>
      <c r="C10" s="156">
        <f>SUM(C6:C9)</f>
        <v>8189289</v>
      </c>
      <c r="D10" s="156">
        <f t="shared" ref="D10:E10" si="1">SUM(D6:D9)</f>
        <v>61054</v>
      </c>
      <c r="E10" s="156">
        <f t="shared" si="1"/>
        <v>8250343</v>
      </c>
    </row>
    <row r="11" spans="1:5" x14ac:dyDescent="0.3">
      <c r="A11" s="85" t="s">
        <v>358</v>
      </c>
      <c r="B11" s="85" t="s">
        <v>359</v>
      </c>
      <c r="C11" s="157"/>
      <c r="D11" s="157"/>
      <c r="E11" s="157"/>
    </row>
    <row r="12" spans="1:5" x14ac:dyDescent="0.3">
      <c r="A12" s="213" t="s">
        <v>351</v>
      </c>
      <c r="B12" s="223">
        <v>44196</v>
      </c>
      <c r="C12" s="156">
        <v>5832683</v>
      </c>
      <c r="D12" s="156">
        <v>0</v>
      </c>
      <c r="E12" s="156">
        <f>C12+D12</f>
        <v>5832683</v>
      </c>
    </row>
    <row r="13" spans="1:5" x14ac:dyDescent="0.3">
      <c r="A13" s="12" t="s">
        <v>360</v>
      </c>
      <c r="B13" s="12" t="s">
        <v>361</v>
      </c>
      <c r="C13" s="151">
        <v>668959</v>
      </c>
      <c r="D13" s="151">
        <v>0</v>
      </c>
      <c r="E13" s="156">
        <f t="shared" ref="E13:E14" si="2">C13+D13</f>
        <v>668959</v>
      </c>
    </row>
    <row r="14" spans="1:5" x14ac:dyDescent="0.3">
      <c r="A14" s="67" t="s">
        <v>356</v>
      </c>
      <c r="B14" s="67" t="s">
        <v>357</v>
      </c>
      <c r="C14" s="153">
        <v>-292548</v>
      </c>
      <c r="D14" s="153">
        <v>0</v>
      </c>
      <c r="E14" s="156">
        <f t="shared" si="2"/>
        <v>-292548</v>
      </c>
    </row>
    <row r="15" spans="1:5" ht="15" thickBot="1" x14ac:dyDescent="0.35">
      <c r="A15" s="212" t="s">
        <v>113</v>
      </c>
      <c r="B15" s="89">
        <v>44561</v>
      </c>
      <c r="C15" s="158">
        <f>SUM(C12:C14)</f>
        <v>6209094</v>
      </c>
      <c r="D15" s="158">
        <v>0</v>
      </c>
      <c r="E15" s="158">
        <f t="shared" ref="E15" si="3">SUM(E12:E14)</f>
        <v>6209094</v>
      </c>
    </row>
    <row r="16" spans="1:5" ht="15" thickTop="1" x14ac:dyDescent="0.3">
      <c r="A16" s="95" t="s">
        <v>362</v>
      </c>
      <c r="B16" s="95" t="s">
        <v>363</v>
      </c>
      <c r="C16" s="152">
        <f>C6-C12</f>
        <v>1866301</v>
      </c>
      <c r="D16" s="152">
        <f t="shared" ref="D16:E16" si="4">D6-D12</f>
        <v>6370</v>
      </c>
      <c r="E16" s="152">
        <f t="shared" si="4"/>
        <v>1872671</v>
      </c>
    </row>
    <row r="17" spans="1:5" ht="15" thickBot="1" x14ac:dyDescent="0.35">
      <c r="A17" s="81" t="s">
        <v>364</v>
      </c>
      <c r="B17" s="81" t="s">
        <v>365</v>
      </c>
      <c r="C17" s="150">
        <f>C10-C15</f>
        <v>1980195</v>
      </c>
      <c r="D17" s="150">
        <f t="shared" ref="D17:E17" si="5">D10-D15</f>
        <v>61054</v>
      </c>
      <c r="E17" s="150">
        <f t="shared" si="5"/>
        <v>2041249</v>
      </c>
    </row>
    <row r="18" spans="1:5" ht="15" thickTop="1" x14ac:dyDescent="0.3">
      <c r="A18" s="91"/>
      <c r="B18" s="91"/>
      <c r="C18" s="165"/>
      <c r="D18" s="166"/>
      <c r="E18" s="166"/>
    </row>
    <row r="19" spans="1:5" x14ac:dyDescent="0.3">
      <c r="A19" s="78" t="s">
        <v>341</v>
      </c>
      <c r="B19" s="78" t="s">
        <v>119</v>
      </c>
      <c r="C19" s="167"/>
      <c r="D19" s="167"/>
      <c r="E19" s="167"/>
    </row>
    <row r="20" spans="1:5" ht="43.2" x14ac:dyDescent="0.3">
      <c r="A20" s="82"/>
      <c r="B20" s="82"/>
      <c r="C20" s="168" t="s">
        <v>342</v>
      </c>
      <c r="D20" s="168" t="s">
        <v>343</v>
      </c>
      <c r="E20" s="168" t="s">
        <v>344</v>
      </c>
    </row>
    <row r="21" spans="1:5" ht="28.8" x14ac:dyDescent="0.3">
      <c r="A21" s="82"/>
      <c r="B21" s="82"/>
      <c r="C21" s="227" t="s">
        <v>345</v>
      </c>
      <c r="D21" s="227" t="s">
        <v>346</v>
      </c>
      <c r="E21" s="227" t="s">
        <v>347</v>
      </c>
    </row>
    <row r="22" spans="1:5" x14ac:dyDescent="0.3">
      <c r="A22" s="83" t="s">
        <v>366</v>
      </c>
      <c r="B22" s="83" t="s">
        <v>349</v>
      </c>
      <c r="C22" s="154" t="s">
        <v>350</v>
      </c>
      <c r="D22" s="154" t="s">
        <v>350</v>
      </c>
      <c r="E22" s="154" t="s">
        <v>350</v>
      </c>
    </row>
    <row r="23" spans="1:5" x14ac:dyDescent="0.3">
      <c r="A23" s="219" t="s">
        <v>113</v>
      </c>
      <c r="B23" s="223">
        <v>44561</v>
      </c>
      <c r="C23" s="155">
        <f>C10</f>
        <v>8189289</v>
      </c>
      <c r="D23" s="155">
        <f>D10</f>
        <v>61054</v>
      </c>
      <c r="E23" s="155">
        <f>C23+D23</f>
        <v>8250343</v>
      </c>
    </row>
    <row r="24" spans="1:5" x14ac:dyDescent="0.3">
      <c r="A24" s="12" t="s">
        <v>352</v>
      </c>
      <c r="B24" s="229" t="s">
        <v>353</v>
      </c>
      <c r="C24" s="151">
        <v>0</v>
      </c>
      <c r="D24" s="151">
        <v>512951</v>
      </c>
      <c r="E24" s="155">
        <f t="shared" ref="E24:E26" si="6">C24+D24</f>
        <v>512951</v>
      </c>
    </row>
    <row r="25" spans="1:5" x14ac:dyDescent="0.3">
      <c r="A25" s="17" t="s">
        <v>354</v>
      </c>
      <c r="B25" s="242" t="s">
        <v>355</v>
      </c>
      <c r="C25" s="153">
        <v>432088</v>
      </c>
      <c r="D25" s="153">
        <v>-432088</v>
      </c>
      <c r="E25" s="155">
        <f t="shared" si="6"/>
        <v>0</v>
      </c>
    </row>
    <row r="26" spans="1:5" x14ac:dyDescent="0.3">
      <c r="A26" s="67" t="s">
        <v>356</v>
      </c>
      <c r="B26" s="230" t="s">
        <v>357</v>
      </c>
      <c r="C26" s="153">
        <v>-452</v>
      </c>
      <c r="D26" s="153">
        <v>0</v>
      </c>
      <c r="E26" s="155">
        <f t="shared" si="6"/>
        <v>-452</v>
      </c>
    </row>
    <row r="27" spans="1:5" x14ac:dyDescent="0.3">
      <c r="A27" s="243" t="s">
        <v>367</v>
      </c>
      <c r="B27" s="224">
        <v>44742</v>
      </c>
      <c r="C27" s="156">
        <f>SUM(C23:C26)</f>
        <v>8620925</v>
      </c>
      <c r="D27" s="156">
        <f t="shared" ref="D27:E27" si="7">SUM(D23:D26)</f>
        <v>141917</v>
      </c>
      <c r="E27" s="156">
        <f t="shared" si="7"/>
        <v>8762842</v>
      </c>
    </row>
    <row r="28" spans="1:5" x14ac:dyDescent="0.3">
      <c r="A28" s="85" t="s">
        <v>358</v>
      </c>
      <c r="B28" s="85" t="s">
        <v>359</v>
      </c>
      <c r="C28" s="157"/>
      <c r="D28" s="157"/>
      <c r="E28" s="157"/>
    </row>
    <row r="29" spans="1:5" x14ac:dyDescent="0.3">
      <c r="A29" s="219" t="s">
        <v>113</v>
      </c>
      <c r="B29" s="228">
        <v>44561</v>
      </c>
      <c r="C29" s="156">
        <f>C15</f>
        <v>6209094</v>
      </c>
      <c r="D29" s="156">
        <f>D15</f>
        <v>0</v>
      </c>
      <c r="E29" s="156">
        <f>C29+D29</f>
        <v>6209094</v>
      </c>
    </row>
    <row r="30" spans="1:5" x14ac:dyDescent="0.3">
      <c r="A30" s="12" t="s">
        <v>360</v>
      </c>
      <c r="B30" s="229" t="s">
        <v>361</v>
      </c>
      <c r="C30" s="151">
        <v>333706</v>
      </c>
      <c r="D30" s="151">
        <v>0</v>
      </c>
      <c r="E30" s="156">
        <f t="shared" ref="E30:E31" si="8">C30+D30</f>
        <v>333706</v>
      </c>
    </row>
    <row r="31" spans="1:5" x14ac:dyDescent="0.3">
      <c r="A31" s="67" t="s">
        <v>356</v>
      </c>
      <c r="B31" s="230" t="s">
        <v>357</v>
      </c>
      <c r="C31" s="153">
        <v>-452</v>
      </c>
      <c r="D31" s="153">
        <v>0</v>
      </c>
      <c r="E31" s="156">
        <f t="shared" si="8"/>
        <v>-452</v>
      </c>
    </row>
    <row r="32" spans="1:5" ht="15" thickBot="1" x14ac:dyDescent="0.35">
      <c r="A32" s="244" t="s">
        <v>367</v>
      </c>
      <c r="B32" s="89">
        <v>44742</v>
      </c>
      <c r="C32" s="158">
        <f>SUM(C29:C31)</f>
        <v>6542348</v>
      </c>
      <c r="D32" s="158">
        <v>0</v>
      </c>
      <c r="E32" s="158">
        <f t="shared" ref="E32" si="9">SUM(E29:E31)</f>
        <v>6542348</v>
      </c>
    </row>
    <row r="33" spans="1:10" ht="15" thickTop="1" x14ac:dyDescent="0.3">
      <c r="A33" s="95" t="s">
        <v>364</v>
      </c>
      <c r="B33" s="95" t="s">
        <v>365</v>
      </c>
      <c r="C33" s="152">
        <f>C23-C29</f>
        <v>1980195</v>
      </c>
      <c r="D33" s="152">
        <f t="shared" ref="D33:E33" si="10">D23-D29</f>
        <v>61054</v>
      </c>
      <c r="E33" s="152">
        <f t="shared" si="10"/>
        <v>2041249</v>
      </c>
    </row>
    <row r="34" spans="1:10" ht="15" thickBot="1" x14ac:dyDescent="0.35">
      <c r="A34" s="81" t="s">
        <v>368</v>
      </c>
      <c r="B34" s="81" t="s">
        <v>369</v>
      </c>
      <c r="C34" s="150">
        <f>C27-C32</f>
        <v>2078577</v>
      </c>
      <c r="D34" s="150">
        <f t="shared" ref="D34:E34" si="11">D27-D32</f>
        <v>141917</v>
      </c>
      <c r="E34" s="150">
        <f t="shared" si="11"/>
        <v>2220494</v>
      </c>
    </row>
    <row r="35" spans="1:10" ht="15" thickTop="1" x14ac:dyDescent="0.3">
      <c r="A35" s="92"/>
      <c r="B35" s="92"/>
      <c r="C35" s="163"/>
      <c r="D35" s="163"/>
      <c r="E35" s="45"/>
    </row>
    <row r="36" spans="1:10" x14ac:dyDescent="0.3">
      <c r="A36" s="78" t="s">
        <v>370</v>
      </c>
      <c r="B36" s="78" t="s">
        <v>123</v>
      </c>
    </row>
    <row r="37" spans="1:10" ht="57.6" x14ac:dyDescent="0.3">
      <c r="A37" s="76"/>
      <c r="B37" s="8"/>
      <c r="C37" s="8" t="s">
        <v>371</v>
      </c>
      <c r="D37" s="8" t="s">
        <v>372</v>
      </c>
      <c r="E37" s="8" t="s">
        <v>373</v>
      </c>
      <c r="F37" s="8" t="s">
        <v>374</v>
      </c>
      <c r="G37" s="8" t="s">
        <v>375</v>
      </c>
      <c r="H37" s="8" t="s">
        <v>376</v>
      </c>
      <c r="I37" s="8" t="s">
        <v>377</v>
      </c>
      <c r="J37" s="8" t="s">
        <v>344</v>
      </c>
    </row>
    <row r="38" spans="1:10" ht="43.2" x14ac:dyDescent="0.3">
      <c r="A38" s="76"/>
      <c r="B38" s="8"/>
      <c r="C38" s="8" t="s">
        <v>378</v>
      </c>
      <c r="D38" s="76" t="s">
        <v>379</v>
      </c>
      <c r="E38" s="8" t="s">
        <v>380</v>
      </c>
      <c r="F38" s="8" t="s">
        <v>381</v>
      </c>
      <c r="G38" s="8" t="s">
        <v>382</v>
      </c>
      <c r="H38" s="8" t="s">
        <v>383</v>
      </c>
      <c r="I38" s="8" t="s">
        <v>384</v>
      </c>
      <c r="J38" s="8" t="s">
        <v>347</v>
      </c>
    </row>
    <row r="39" spans="1:10" ht="15" thickBot="1" x14ac:dyDescent="0.35">
      <c r="A39" s="86"/>
      <c r="B39" s="87"/>
      <c r="C39" s="87"/>
      <c r="D39" s="87" t="s">
        <v>97</v>
      </c>
      <c r="E39" s="87" t="s">
        <v>97</v>
      </c>
      <c r="F39" s="87" t="s">
        <v>97</v>
      </c>
      <c r="G39" s="87" t="s">
        <v>97</v>
      </c>
      <c r="H39" s="87"/>
      <c r="I39" s="87" t="s">
        <v>97</v>
      </c>
      <c r="J39" s="87" t="s">
        <v>97</v>
      </c>
    </row>
    <row r="40" spans="1:10" ht="15" thickBot="1" x14ac:dyDescent="0.35">
      <c r="A40" s="125" t="s">
        <v>385</v>
      </c>
      <c r="B40" s="126" t="s">
        <v>386</v>
      </c>
      <c r="C40" s="125"/>
      <c r="D40" s="111"/>
      <c r="E40" s="111"/>
      <c r="F40" s="111"/>
      <c r="G40" s="111"/>
      <c r="H40" s="111"/>
      <c r="I40" s="111"/>
      <c r="J40" s="111"/>
    </row>
    <row r="41" spans="1:10" ht="15" thickBot="1" x14ac:dyDescent="0.35">
      <c r="A41" s="216" t="s">
        <v>351</v>
      </c>
      <c r="B41" s="113">
        <v>44196</v>
      </c>
      <c r="C41" s="171">
        <v>1033354</v>
      </c>
      <c r="D41" s="171">
        <v>760911633</v>
      </c>
      <c r="E41" s="171">
        <v>131882990</v>
      </c>
      <c r="F41" s="171">
        <v>6403695</v>
      </c>
      <c r="G41" s="171">
        <v>1563188</v>
      </c>
      <c r="H41" s="171">
        <v>10708163</v>
      </c>
      <c r="I41" s="171">
        <v>10698459</v>
      </c>
      <c r="J41" s="161">
        <f>SUM(C41:I41)</f>
        <v>923201482</v>
      </c>
    </row>
    <row r="42" spans="1:10" ht="14.4" customHeight="1" thickBot="1" x14ac:dyDescent="0.35">
      <c r="A42" s="12" t="s">
        <v>352</v>
      </c>
      <c r="B42" t="s">
        <v>353</v>
      </c>
      <c r="C42" s="160">
        <v>0</v>
      </c>
      <c r="D42" s="160">
        <v>0</v>
      </c>
      <c r="E42" s="160">
        <v>398067</v>
      </c>
      <c r="F42" s="160">
        <v>509446</v>
      </c>
      <c r="G42" s="160">
        <v>0</v>
      </c>
      <c r="H42" s="160">
        <v>0</v>
      </c>
      <c r="I42" s="160">
        <v>25590489</v>
      </c>
      <c r="J42" s="161">
        <f>SUM(C42:I42)</f>
        <v>26498002</v>
      </c>
    </row>
    <row r="43" spans="1:10" ht="14.4" customHeight="1" thickBot="1" x14ac:dyDescent="0.35">
      <c r="A43" s="115" t="s">
        <v>354</v>
      </c>
      <c r="B43" s="115" t="s">
        <v>387</v>
      </c>
      <c r="C43" s="160">
        <v>50814</v>
      </c>
      <c r="D43" s="160">
        <v>11809706</v>
      </c>
      <c r="E43" s="160">
        <v>3005303</v>
      </c>
      <c r="F43" s="160">
        <v>1312172</v>
      </c>
      <c r="G43" s="160">
        <v>0</v>
      </c>
      <c r="H43" s="160">
        <v>0</v>
      </c>
      <c r="I43" s="160">
        <v>-16177995</v>
      </c>
      <c r="J43" s="161">
        <f t="shared" ref="J43:J45" si="12">SUM(C43:I43)</f>
        <v>0</v>
      </c>
    </row>
    <row r="44" spans="1:10" ht="14.4" customHeight="1" thickBot="1" x14ac:dyDescent="0.35">
      <c r="A44" s="115" t="s">
        <v>356</v>
      </c>
      <c r="B44" s="115" t="s">
        <v>357</v>
      </c>
      <c r="C44" s="160">
        <v>0</v>
      </c>
      <c r="D44" s="160">
        <v>-1633464</v>
      </c>
      <c r="E44" s="160">
        <v>-1241454</v>
      </c>
      <c r="F44" s="160">
        <v>-435086</v>
      </c>
      <c r="G44" s="160">
        <v>0</v>
      </c>
      <c r="H44" s="160">
        <v>0</v>
      </c>
      <c r="I44" s="160">
        <v>-83938</v>
      </c>
      <c r="J44" s="161">
        <f t="shared" si="12"/>
        <v>-3393942</v>
      </c>
    </row>
    <row r="45" spans="1:10" ht="15" thickBot="1" x14ac:dyDescent="0.35">
      <c r="A45" s="86" t="s">
        <v>388</v>
      </c>
      <c r="B45" s="132" t="s">
        <v>355</v>
      </c>
      <c r="C45" s="160">
        <v>0</v>
      </c>
      <c r="D45" s="160">
        <v>0</v>
      </c>
      <c r="E45" s="160">
        <v>0</v>
      </c>
      <c r="F45" s="160">
        <v>0</v>
      </c>
      <c r="G45" s="160">
        <v>-24409</v>
      </c>
      <c r="H45" s="160">
        <v>0</v>
      </c>
      <c r="I45" s="160">
        <v>0</v>
      </c>
      <c r="J45" s="161">
        <f t="shared" si="12"/>
        <v>-24409</v>
      </c>
    </row>
    <row r="46" spans="1:10" ht="15" thickBot="1" x14ac:dyDescent="0.35">
      <c r="A46" s="214" t="s">
        <v>113</v>
      </c>
      <c r="B46" s="112">
        <v>44561</v>
      </c>
      <c r="C46" s="215">
        <f t="shared" ref="C46:I46" si="13">SUM(C41:C45)</f>
        <v>1084168</v>
      </c>
      <c r="D46" s="215">
        <f t="shared" si="13"/>
        <v>771087875</v>
      </c>
      <c r="E46" s="215">
        <f t="shared" si="13"/>
        <v>134044906</v>
      </c>
      <c r="F46" s="215">
        <f t="shared" si="13"/>
        <v>7790227</v>
      </c>
      <c r="G46" s="215">
        <f t="shared" si="13"/>
        <v>1538779</v>
      </c>
      <c r="H46" s="215">
        <f t="shared" si="13"/>
        <v>10708163</v>
      </c>
      <c r="I46" s="215">
        <f t="shared" si="13"/>
        <v>20027015</v>
      </c>
      <c r="J46" s="215">
        <f>SUM(C46:I46)</f>
        <v>946281133</v>
      </c>
    </row>
    <row r="47" spans="1:10" ht="15" thickBot="1" x14ac:dyDescent="0.35">
      <c r="A47" s="127" t="s">
        <v>389</v>
      </c>
      <c r="B47" s="127" t="s">
        <v>390</v>
      </c>
      <c r="C47" s="162"/>
      <c r="D47" s="162"/>
      <c r="E47" s="162"/>
      <c r="F47" s="162"/>
      <c r="G47" s="162"/>
      <c r="H47" s="162"/>
      <c r="I47" s="162"/>
      <c r="J47" s="162"/>
    </row>
    <row r="48" spans="1:10" ht="15" thickBot="1" x14ac:dyDescent="0.35">
      <c r="A48" s="216" t="s">
        <v>351</v>
      </c>
      <c r="B48" s="113">
        <v>44196</v>
      </c>
      <c r="C48" s="152">
        <v>0</v>
      </c>
      <c r="D48" s="152">
        <v>438591734.89999998</v>
      </c>
      <c r="E48" s="152">
        <v>58311555</v>
      </c>
      <c r="F48" s="152">
        <v>4328314</v>
      </c>
      <c r="G48" s="152">
        <v>0</v>
      </c>
      <c r="H48" s="152">
        <v>0</v>
      </c>
      <c r="I48" s="152">
        <v>0</v>
      </c>
      <c r="J48" s="152">
        <f>SUM(C48:I48)</f>
        <v>501231603.89999998</v>
      </c>
    </row>
    <row r="49" spans="1:10" ht="15" thickBot="1" x14ac:dyDescent="0.35">
      <c r="A49" s="116" t="s">
        <v>360</v>
      </c>
      <c r="B49" s="116" t="s">
        <v>391</v>
      </c>
      <c r="C49" s="164">
        <v>0</v>
      </c>
      <c r="D49" s="164">
        <v>11405968</v>
      </c>
      <c r="E49" s="164">
        <v>4984802</v>
      </c>
      <c r="F49" s="164">
        <v>652568</v>
      </c>
      <c r="G49" s="164">
        <v>0</v>
      </c>
      <c r="H49" s="164">
        <v>0</v>
      </c>
      <c r="I49" s="164">
        <v>0</v>
      </c>
      <c r="J49" s="159">
        <f>SUM(C49:I49)</f>
        <v>17043338</v>
      </c>
    </row>
    <row r="50" spans="1:10" ht="15" thickBot="1" x14ac:dyDescent="0.35">
      <c r="A50" s="116" t="s">
        <v>356</v>
      </c>
      <c r="B50" s="115" t="s">
        <v>357</v>
      </c>
      <c r="C50" s="160">
        <v>0</v>
      </c>
      <c r="D50" s="160">
        <v>-1207276</v>
      </c>
      <c r="E50" s="160">
        <v>-1024866</v>
      </c>
      <c r="F50" s="160">
        <v>-432989</v>
      </c>
      <c r="G50" s="160">
        <v>0</v>
      </c>
      <c r="H50" s="160">
        <v>0</v>
      </c>
      <c r="I50" s="160">
        <v>0</v>
      </c>
      <c r="J50" s="159">
        <f t="shared" ref="J50:J52" si="14">SUM(C50:I50)</f>
        <v>-2665131</v>
      </c>
    </row>
    <row r="51" spans="1:10" ht="15" thickBot="1" x14ac:dyDescent="0.35">
      <c r="A51" s="86" t="s">
        <v>354</v>
      </c>
      <c r="B51" s="115" t="s">
        <v>387</v>
      </c>
      <c r="C51" s="160">
        <v>0</v>
      </c>
      <c r="D51" s="160">
        <v>-1042906</v>
      </c>
      <c r="E51" s="160">
        <v>-137333</v>
      </c>
      <c r="F51" s="160">
        <v>1180239</v>
      </c>
      <c r="G51" s="160">
        <v>0</v>
      </c>
      <c r="H51" s="160">
        <v>0</v>
      </c>
      <c r="I51" s="160">
        <v>0</v>
      </c>
      <c r="J51" s="159">
        <f t="shared" si="14"/>
        <v>0</v>
      </c>
    </row>
    <row r="52" spans="1:10" ht="15" thickBot="1" x14ac:dyDescent="0.35">
      <c r="A52" s="220" t="s">
        <v>113</v>
      </c>
      <c r="B52" s="221">
        <v>44561</v>
      </c>
      <c r="C52" s="222">
        <v>0</v>
      </c>
      <c r="D52" s="222">
        <f>SUM(D48:D51)</f>
        <v>447747520.89999998</v>
      </c>
      <c r="E52" s="222">
        <f>SUM(E48:E51)</f>
        <v>62134158</v>
      </c>
      <c r="F52" s="222">
        <f>SUM(F48:F51)</f>
        <v>5728132</v>
      </c>
      <c r="G52" s="222">
        <v>0</v>
      </c>
      <c r="H52" s="222">
        <v>0</v>
      </c>
      <c r="I52" s="222">
        <v>0</v>
      </c>
      <c r="J52" s="222">
        <f t="shared" si="14"/>
        <v>515609810.89999998</v>
      </c>
    </row>
    <row r="53" spans="1:10" ht="15" thickTop="1" x14ac:dyDescent="0.3">
      <c r="A53" s="95" t="s">
        <v>362</v>
      </c>
      <c r="B53" s="95" t="s">
        <v>392</v>
      </c>
      <c r="C53" s="152">
        <f t="shared" ref="C53:J53" si="15">C41-C48</f>
        <v>1033354</v>
      </c>
      <c r="D53" s="152">
        <f t="shared" si="15"/>
        <v>322319898.10000002</v>
      </c>
      <c r="E53" s="152">
        <f t="shared" si="15"/>
        <v>73571435</v>
      </c>
      <c r="F53" s="152">
        <f t="shared" si="15"/>
        <v>2075381</v>
      </c>
      <c r="G53" s="152">
        <f t="shared" si="15"/>
        <v>1563188</v>
      </c>
      <c r="H53" s="152">
        <f t="shared" si="15"/>
        <v>10708163</v>
      </c>
      <c r="I53" s="152">
        <f t="shared" si="15"/>
        <v>10698459</v>
      </c>
      <c r="J53" s="152">
        <f t="shared" si="15"/>
        <v>421969878.10000002</v>
      </c>
    </row>
    <row r="54" spans="1:10" ht="15" thickBot="1" x14ac:dyDescent="0.35">
      <c r="A54" s="81" t="s">
        <v>364</v>
      </c>
      <c r="B54" s="81" t="s">
        <v>393</v>
      </c>
      <c r="C54" s="150">
        <f t="shared" ref="C54:J54" si="16">C46-C52</f>
        <v>1084168</v>
      </c>
      <c r="D54" s="150">
        <f t="shared" si="16"/>
        <v>323340354.10000002</v>
      </c>
      <c r="E54" s="150">
        <f t="shared" si="16"/>
        <v>71910748</v>
      </c>
      <c r="F54" s="150">
        <f t="shared" si="16"/>
        <v>2062095</v>
      </c>
      <c r="G54" s="150">
        <f t="shared" si="16"/>
        <v>1538779</v>
      </c>
      <c r="H54" s="150">
        <f t="shared" si="16"/>
        <v>10708163</v>
      </c>
      <c r="I54" s="150">
        <f t="shared" si="16"/>
        <v>20027015</v>
      </c>
      <c r="J54" s="150">
        <f t="shared" si="16"/>
        <v>430671322.10000002</v>
      </c>
    </row>
    <row r="55" spans="1:10" ht="15" thickTop="1" x14ac:dyDescent="0.3">
      <c r="A55" s="91"/>
      <c r="B55" s="91"/>
      <c r="C55" s="165"/>
      <c r="D55" s="166"/>
      <c r="E55" s="166"/>
      <c r="F55" s="167"/>
      <c r="G55" s="167"/>
      <c r="H55" s="167"/>
    </row>
    <row r="56" spans="1:10" x14ac:dyDescent="0.3">
      <c r="A56" s="88" t="s">
        <v>394</v>
      </c>
      <c r="B56" s="78" t="s">
        <v>395</v>
      </c>
      <c r="C56" s="167"/>
      <c r="D56" s="167"/>
      <c r="E56" s="167"/>
      <c r="F56" s="167"/>
      <c r="G56" s="167"/>
      <c r="H56" s="167"/>
    </row>
    <row r="57" spans="1:10" ht="57.6" x14ac:dyDescent="0.3">
      <c r="A57" s="76"/>
      <c r="B57" s="8"/>
      <c r="C57" s="8" t="s">
        <v>371</v>
      </c>
      <c r="D57" s="168" t="s">
        <v>372</v>
      </c>
      <c r="E57" s="168" t="s">
        <v>373</v>
      </c>
      <c r="F57" s="168" t="s">
        <v>374</v>
      </c>
      <c r="G57" s="168" t="s">
        <v>375</v>
      </c>
      <c r="H57" s="168" t="s">
        <v>376</v>
      </c>
      <c r="I57" s="168" t="s">
        <v>377</v>
      </c>
      <c r="J57" s="168" t="s">
        <v>344</v>
      </c>
    </row>
    <row r="58" spans="1:10" ht="43.2" x14ac:dyDescent="0.3">
      <c r="A58" s="76"/>
      <c r="B58" s="8"/>
      <c r="C58" s="8" t="s">
        <v>378</v>
      </c>
      <c r="D58" s="225" t="s">
        <v>379</v>
      </c>
      <c r="E58" s="226" t="s">
        <v>380</v>
      </c>
      <c r="F58" s="226" t="s">
        <v>381</v>
      </c>
      <c r="G58" s="226" t="s">
        <v>382</v>
      </c>
      <c r="H58" s="226" t="s">
        <v>383</v>
      </c>
      <c r="I58" s="226" t="s">
        <v>384</v>
      </c>
      <c r="J58" s="226" t="s">
        <v>347</v>
      </c>
    </row>
    <row r="59" spans="1:10" ht="15" thickBot="1" x14ac:dyDescent="0.35">
      <c r="A59" s="86"/>
      <c r="B59" s="87"/>
      <c r="C59" s="87"/>
      <c r="D59" s="160" t="s">
        <v>97</v>
      </c>
      <c r="E59" s="160" t="s">
        <v>97</v>
      </c>
      <c r="F59" s="160" t="s">
        <v>97</v>
      </c>
      <c r="G59" s="160" t="s">
        <v>97</v>
      </c>
      <c r="H59" s="160"/>
      <c r="I59" s="160" t="s">
        <v>97</v>
      </c>
      <c r="J59" s="160" t="s">
        <v>97</v>
      </c>
    </row>
    <row r="60" spans="1:10" ht="15" thickBot="1" x14ac:dyDescent="0.35">
      <c r="A60" s="125" t="s">
        <v>385</v>
      </c>
      <c r="B60" s="126" t="s">
        <v>386</v>
      </c>
      <c r="C60" s="125"/>
      <c r="D60" s="169"/>
      <c r="E60" s="169"/>
      <c r="F60" s="169"/>
      <c r="G60" s="169"/>
      <c r="H60" s="169"/>
      <c r="I60" s="169"/>
      <c r="J60" s="169"/>
    </row>
    <row r="61" spans="1:10" ht="15" thickBot="1" x14ac:dyDescent="0.35">
      <c r="A61" s="216" t="s">
        <v>113</v>
      </c>
      <c r="B61" s="113">
        <v>44561</v>
      </c>
      <c r="C61" s="170">
        <f>C46</f>
        <v>1084168</v>
      </c>
      <c r="D61" s="170">
        <f>D46</f>
        <v>771087875</v>
      </c>
      <c r="E61" s="170">
        <f t="shared" ref="E61:I61" si="17">E46</f>
        <v>134044906</v>
      </c>
      <c r="F61" s="170">
        <f t="shared" si="17"/>
        <v>7790227</v>
      </c>
      <c r="G61" s="170">
        <f t="shared" si="17"/>
        <v>1538779</v>
      </c>
      <c r="H61" s="170">
        <f t="shared" si="17"/>
        <v>10708163</v>
      </c>
      <c r="I61" s="170">
        <f t="shared" si="17"/>
        <v>20027015</v>
      </c>
      <c r="J61" s="171">
        <f>SUM(C61:I61)</f>
        <v>946281133</v>
      </c>
    </row>
    <row r="62" spans="1:10" ht="15" thickBot="1" x14ac:dyDescent="0.35">
      <c r="A62" s="12" t="s">
        <v>352</v>
      </c>
      <c r="B62" s="12" t="s">
        <v>353</v>
      </c>
      <c r="C62" s="160">
        <v>8306</v>
      </c>
      <c r="D62" s="160">
        <v>25064</v>
      </c>
      <c r="E62" s="160">
        <v>130019</v>
      </c>
      <c r="F62" s="160">
        <v>476976</v>
      </c>
      <c r="G62" s="218">
        <v>0</v>
      </c>
      <c r="H62" s="160">
        <v>0</v>
      </c>
      <c r="I62" s="160">
        <v>5733721</v>
      </c>
      <c r="J62" s="231">
        <f t="shared" ref="J62:J64" si="18">SUM(C62:I62)</f>
        <v>6374086</v>
      </c>
    </row>
    <row r="63" spans="1:10" ht="15" thickBot="1" x14ac:dyDescent="0.35">
      <c r="A63" s="116" t="s">
        <v>354</v>
      </c>
      <c r="B63" s="116" t="s">
        <v>387</v>
      </c>
      <c r="C63" s="160">
        <v>0</v>
      </c>
      <c r="D63" s="160">
        <v>3747853</v>
      </c>
      <c r="E63" s="160">
        <v>364647</v>
      </c>
      <c r="F63" s="160">
        <v>194822</v>
      </c>
      <c r="G63" s="160">
        <v>0</v>
      </c>
      <c r="H63" s="160">
        <v>0</v>
      </c>
      <c r="I63" s="160">
        <v>-4307322</v>
      </c>
      <c r="J63" s="231">
        <f t="shared" si="18"/>
        <v>0</v>
      </c>
    </row>
    <row r="64" spans="1:10" ht="15" thickBot="1" x14ac:dyDescent="0.35">
      <c r="A64" s="86" t="s">
        <v>356</v>
      </c>
      <c r="B64" s="116" t="s">
        <v>357</v>
      </c>
      <c r="C64" s="160">
        <v>0</v>
      </c>
      <c r="D64" s="160">
        <v>-76261</v>
      </c>
      <c r="E64" s="160">
        <v>-502405</v>
      </c>
      <c r="F64" s="160">
        <v>-34065</v>
      </c>
      <c r="G64" s="160">
        <v>0</v>
      </c>
      <c r="H64" s="160">
        <v>0</v>
      </c>
      <c r="I64" s="160">
        <v>0</v>
      </c>
      <c r="J64" s="231">
        <f t="shared" si="18"/>
        <v>-612731</v>
      </c>
    </row>
    <row r="65" spans="1:10" ht="15" thickBot="1" x14ac:dyDescent="0.35">
      <c r="A65" s="216" t="s">
        <v>367</v>
      </c>
      <c r="B65" s="113">
        <v>44742</v>
      </c>
      <c r="C65" s="215">
        <f t="shared" ref="C65:I65" si="19">SUM(C61:C64)</f>
        <v>1092474</v>
      </c>
      <c r="D65" s="215">
        <f t="shared" si="19"/>
        <v>774784531</v>
      </c>
      <c r="E65" s="215">
        <f t="shared" si="19"/>
        <v>134037167</v>
      </c>
      <c r="F65" s="215">
        <f t="shared" si="19"/>
        <v>8427960</v>
      </c>
      <c r="G65" s="215">
        <f t="shared" si="19"/>
        <v>1538779</v>
      </c>
      <c r="H65" s="215">
        <f t="shared" si="19"/>
        <v>10708163</v>
      </c>
      <c r="I65" s="215">
        <f t="shared" si="19"/>
        <v>21453414</v>
      </c>
      <c r="J65" s="215">
        <f>SUM(C65:I65)</f>
        <v>952042488</v>
      </c>
    </row>
    <row r="66" spans="1:10" ht="15" thickBot="1" x14ac:dyDescent="0.35">
      <c r="A66" s="127" t="s">
        <v>389</v>
      </c>
      <c r="B66" s="127" t="s">
        <v>390</v>
      </c>
      <c r="C66" s="162"/>
      <c r="D66" s="162"/>
      <c r="E66" s="162"/>
      <c r="F66" s="162"/>
      <c r="G66" s="162"/>
      <c r="H66" s="162"/>
      <c r="I66" s="162"/>
      <c r="J66" s="162"/>
    </row>
    <row r="67" spans="1:10" ht="15" thickBot="1" x14ac:dyDescent="0.35">
      <c r="A67" s="216" t="s">
        <v>113</v>
      </c>
      <c r="B67" s="113">
        <v>44561</v>
      </c>
      <c r="C67" s="152">
        <f>C52</f>
        <v>0</v>
      </c>
      <c r="D67" s="152">
        <f>D52</f>
        <v>447747520.89999998</v>
      </c>
      <c r="E67" s="152">
        <f t="shared" ref="E67:I67" si="20">E52</f>
        <v>62134158</v>
      </c>
      <c r="F67" s="152">
        <f t="shared" si="20"/>
        <v>5728132</v>
      </c>
      <c r="G67" s="152">
        <f t="shared" si="20"/>
        <v>0</v>
      </c>
      <c r="H67" s="152">
        <f t="shared" si="20"/>
        <v>0</v>
      </c>
      <c r="I67" s="152">
        <f t="shared" si="20"/>
        <v>0</v>
      </c>
      <c r="J67" s="152">
        <f>SUM(C67:I67)</f>
        <v>515609810.89999998</v>
      </c>
    </row>
    <row r="68" spans="1:10" ht="15" thickBot="1" x14ac:dyDescent="0.35">
      <c r="A68" s="12" t="s">
        <v>360</v>
      </c>
      <c r="B68" s="12" t="s">
        <v>396</v>
      </c>
      <c r="C68" s="164">
        <v>0</v>
      </c>
      <c r="D68" s="164">
        <v>5761932</v>
      </c>
      <c r="E68" s="164">
        <v>2497359</v>
      </c>
      <c r="F68" s="164">
        <v>315707</v>
      </c>
      <c r="G68" s="164">
        <v>0</v>
      </c>
      <c r="H68" s="164" t="s">
        <v>397</v>
      </c>
      <c r="I68" s="164" t="s">
        <v>397</v>
      </c>
      <c r="J68" s="163">
        <f t="shared" ref="J68:J73" si="21">SUM(C68:I68)</f>
        <v>8574998</v>
      </c>
    </row>
    <row r="69" spans="1:10" ht="15" thickBot="1" x14ac:dyDescent="0.35">
      <c r="A69" s="116" t="s">
        <v>356</v>
      </c>
      <c r="B69" s="116" t="s">
        <v>357</v>
      </c>
      <c r="C69" s="160">
        <v>0</v>
      </c>
      <c r="D69" s="160">
        <v>-52791</v>
      </c>
      <c r="E69" s="160">
        <v>-502405</v>
      </c>
      <c r="F69" s="160">
        <v>-34065</v>
      </c>
      <c r="G69" s="160">
        <v>0</v>
      </c>
      <c r="H69" s="160" t="s">
        <v>397</v>
      </c>
      <c r="I69" s="160" t="s">
        <v>397</v>
      </c>
      <c r="J69" s="163">
        <f t="shared" si="21"/>
        <v>-589261</v>
      </c>
    </row>
    <row r="70" spans="1:10" ht="15" thickBot="1" x14ac:dyDescent="0.35">
      <c r="A70" s="12" t="s">
        <v>354</v>
      </c>
      <c r="B70" s="12" t="s">
        <v>355</v>
      </c>
      <c r="C70" s="160" t="s">
        <v>209</v>
      </c>
      <c r="D70" s="160">
        <v>0</v>
      </c>
      <c r="E70" s="160">
        <v>0</v>
      </c>
      <c r="F70" s="160">
        <v>0</v>
      </c>
      <c r="G70" s="160">
        <v>0</v>
      </c>
      <c r="H70" s="160" t="s">
        <v>397</v>
      </c>
      <c r="I70" s="160" t="s">
        <v>397</v>
      </c>
      <c r="J70" s="163">
        <f t="shared" si="21"/>
        <v>0</v>
      </c>
    </row>
    <row r="71" spans="1:10" ht="15" thickBot="1" x14ac:dyDescent="0.35">
      <c r="A71" s="217" t="s">
        <v>367</v>
      </c>
      <c r="B71" s="114">
        <v>44742</v>
      </c>
      <c r="C71" s="150">
        <f>SUM(C67:C70)</f>
        <v>0</v>
      </c>
      <c r="D71" s="150">
        <f t="shared" ref="D71:I71" si="22">SUM(D67:D70)</f>
        <v>453456661.89999998</v>
      </c>
      <c r="E71" s="150">
        <f t="shared" si="22"/>
        <v>64129112</v>
      </c>
      <c r="F71" s="150">
        <f t="shared" si="22"/>
        <v>6009774</v>
      </c>
      <c r="G71" s="150">
        <f t="shared" si="22"/>
        <v>0</v>
      </c>
      <c r="H71" s="150">
        <f t="shared" si="22"/>
        <v>0</v>
      </c>
      <c r="I71" s="150">
        <f t="shared" si="22"/>
        <v>0</v>
      </c>
      <c r="J71" s="150">
        <f t="shared" si="21"/>
        <v>523595547.89999998</v>
      </c>
    </row>
    <row r="72" spans="1:10" ht="15" thickTop="1" x14ac:dyDescent="0.3">
      <c r="A72" s="95" t="s">
        <v>364</v>
      </c>
      <c r="B72" s="95" t="s">
        <v>393</v>
      </c>
      <c r="C72" s="152">
        <f>C54</f>
        <v>1084168</v>
      </c>
      <c r="D72" s="152">
        <f t="shared" ref="D72:I72" si="23">D54</f>
        <v>323340354.10000002</v>
      </c>
      <c r="E72" s="152">
        <f t="shared" si="23"/>
        <v>71910748</v>
      </c>
      <c r="F72" s="152">
        <f t="shared" si="23"/>
        <v>2062095</v>
      </c>
      <c r="G72" s="152">
        <f t="shared" si="23"/>
        <v>1538779</v>
      </c>
      <c r="H72" s="152">
        <f t="shared" si="23"/>
        <v>10708163</v>
      </c>
      <c r="I72" s="152">
        <f t="shared" si="23"/>
        <v>20027015</v>
      </c>
      <c r="J72" s="152">
        <f>SUM(C72:I72)</f>
        <v>430671322.10000002</v>
      </c>
    </row>
    <row r="73" spans="1:10" ht="15" thickBot="1" x14ac:dyDescent="0.35">
      <c r="A73" s="81" t="s">
        <v>368</v>
      </c>
      <c r="B73" s="81" t="s">
        <v>398</v>
      </c>
      <c r="C73" s="150">
        <f>C65-C71</f>
        <v>1092474</v>
      </c>
      <c r="D73" s="150">
        <f t="shared" ref="D73:I73" si="24">D65-D71</f>
        <v>321327869.10000002</v>
      </c>
      <c r="E73" s="150">
        <f t="shared" si="24"/>
        <v>69908055</v>
      </c>
      <c r="F73" s="150">
        <f t="shared" si="24"/>
        <v>2418186</v>
      </c>
      <c r="G73" s="150">
        <f t="shared" si="24"/>
        <v>1538779</v>
      </c>
      <c r="H73" s="150">
        <f t="shared" si="24"/>
        <v>10708163</v>
      </c>
      <c r="I73" s="150">
        <f t="shared" si="24"/>
        <v>21453414</v>
      </c>
      <c r="J73" s="150">
        <f t="shared" si="21"/>
        <v>428446940.10000002</v>
      </c>
    </row>
    <row r="74" spans="1:10" ht="15" thickTop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18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29" customFormat="1" ht="60.6" customHeight="1" x14ac:dyDescent="0.3">
      <c r="A1" s="131" t="s">
        <v>0</v>
      </c>
      <c r="B1" s="131" t="s">
        <v>63</v>
      </c>
    </row>
    <row r="2" spans="1:5" s="129" customFormat="1" ht="15.6" x14ac:dyDescent="0.3">
      <c r="A2" s="78" t="s">
        <v>399</v>
      </c>
      <c r="B2" s="78" t="s">
        <v>400</v>
      </c>
    </row>
    <row r="3" spans="1:5" s="129" customFormat="1" ht="15.6" x14ac:dyDescent="0.3">
      <c r="A3" s="96"/>
      <c r="B3" s="96"/>
      <c r="C3" s="97">
        <v>44742</v>
      </c>
      <c r="D3" s="133">
        <v>44561</v>
      </c>
    </row>
    <row r="4" spans="1:5" s="129" customFormat="1" ht="15.6" x14ac:dyDescent="0.3">
      <c r="A4" s="93"/>
      <c r="B4" s="93"/>
      <c r="C4" s="134" t="s">
        <v>97</v>
      </c>
      <c r="D4" s="134" t="s">
        <v>97</v>
      </c>
    </row>
    <row r="5" spans="1:5" s="129" customFormat="1" ht="15.6" x14ac:dyDescent="0.3">
      <c r="A5" s="33" t="s">
        <v>401</v>
      </c>
      <c r="B5" s="33" t="s">
        <v>402</v>
      </c>
      <c r="C5" s="173">
        <f>D7</f>
        <v>1209438</v>
      </c>
      <c r="D5" s="1">
        <v>1310224</v>
      </c>
    </row>
    <row r="6" spans="1:5" s="129" customFormat="1" ht="15.6" x14ac:dyDescent="0.3">
      <c r="A6" s="94" t="s">
        <v>403</v>
      </c>
      <c r="B6" t="s">
        <v>404</v>
      </c>
      <c r="C6" s="177">
        <v>-50393</v>
      </c>
      <c r="D6" s="142">
        <v>-100786</v>
      </c>
    </row>
    <row r="7" spans="1:5" s="129" customFormat="1" ht="15.6" x14ac:dyDescent="0.3">
      <c r="A7" s="95" t="s">
        <v>405</v>
      </c>
      <c r="B7" s="95" t="s">
        <v>406</v>
      </c>
      <c r="C7" s="191">
        <f>C5+C6</f>
        <v>1159045</v>
      </c>
      <c r="D7" s="191">
        <f>D5+D6</f>
        <v>1209438</v>
      </c>
    </row>
    <row r="8" spans="1:5" s="129" customFormat="1" ht="15.6" x14ac:dyDescent="0.3">
      <c r="A8" s="94" t="s">
        <v>464</v>
      </c>
      <c r="B8" s="94" t="s">
        <v>466</v>
      </c>
      <c r="C8" s="173">
        <v>100786</v>
      </c>
      <c r="D8" s="1">
        <v>100786</v>
      </c>
    </row>
    <row r="9" spans="1:5" s="129" customFormat="1" ht="15.6" x14ac:dyDescent="0.3">
      <c r="A9" s="94" t="s">
        <v>465</v>
      </c>
      <c r="B9" s="94" t="s">
        <v>467</v>
      </c>
      <c r="C9" s="173">
        <v>1058259</v>
      </c>
      <c r="D9" s="1">
        <v>1108651</v>
      </c>
    </row>
    <row r="10" spans="1:5" s="129" customFormat="1" ht="15.6" x14ac:dyDescent="0.3">
      <c r="A10" s="131"/>
      <c r="B10" s="131"/>
    </row>
    <row r="12" spans="1:5" s="100" customFormat="1" x14ac:dyDescent="0.3">
      <c r="A12" s="78" t="s">
        <v>407</v>
      </c>
      <c r="B12" s="80" t="s">
        <v>408</v>
      </c>
      <c r="D12" s="90"/>
      <c r="E12" s="45"/>
    </row>
    <row r="13" spans="1:5" s="100" customFormat="1" x14ac:dyDescent="0.3">
      <c r="A13" s="96"/>
      <c r="B13" s="97"/>
      <c r="C13" s="99">
        <f>C3</f>
        <v>44742</v>
      </c>
      <c r="D13" s="133">
        <v>44561</v>
      </c>
      <c r="E13" s="53"/>
    </row>
    <row r="14" spans="1:5" s="100" customFormat="1" x14ac:dyDescent="0.3">
      <c r="A14" s="93"/>
      <c r="B14" s="134"/>
      <c r="C14" s="134" t="s">
        <v>97</v>
      </c>
      <c r="D14" s="134" t="s">
        <v>97</v>
      </c>
      <c r="E14" s="53"/>
    </row>
    <row r="15" spans="1:5" s="100" customFormat="1" x14ac:dyDescent="0.3">
      <c r="A15" s="94" t="s">
        <v>409</v>
      </c>
      <c r="B15" s="2" t="s">
        <v>410</v>
      </c>
      <c r="C15" s="142">
        <v>58052235</v>
      </c>
      <c r="D15" s="142">
        <v>60282986</v>
      </c>
    </row>
    <row r="16" spans="1:5" s="100" customFormat="1" x14ac:dyDescent="0.3">
      <c r="A16" s="94" t="s">
        <v>411</v>
      </c>
      <c r="B16" s="94" t="s">
        <v>412</v>
      </c>
      <c r="C16" s="142">
        <v>16043972</v>
      </c>
      <c r="D16" s="142">
        <v>37772866</v>
      </c>
    </row>
    <row r="17" spans="1:4" s="100" customFormat="1" ht="14.4" customHeight="1" thickBot="1" x14ac:dyDescent="0.35">
      <c r="A17" s="98"/>
      <c r="B17" s="38"/>
      <c r="C17" s="201">
        <f>C15+C16</f>
        <v>74096207</v>
      </c>
      <c r="D17" s="201">
        <f>D15+D16</f>
        <v>98055852</v>
      </c>
    </row>
    <row r="18" spans="1:4" ht="15" thickTop="1" x14ac:dyDescent="0.3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7295E16D6EAF4299AAE5D8265B25A3" ma:contentTypeVersion="6" ma:contentTypeDescription="Izveidot jaunu dokumentu." ma:contentTypeScope="" ma:versionID="496b1d6290ad14b31e5cb2dd02bbfc59">
  <xsd:schema xmlns:xsd="http://www.w3.org/2001/XMLSchema" xmlns:xs="http://www.w3.org/2001/XMLSchema" xmlns:p="http://schemas.microsoft.com/office/2006/metadata/properties" xmlns:ns2="a3254b5f-5094-40a3-96d4-cb481080e4dc" xmlns:ns3="12d3288d-28e8-4ecf-b401-cc4a9dfc3cd3" targetNamespace="http://schemas.microsoft.com/office/2006/metadata/properties" ma:root="true" ma:fieldsID="f9986dfd59578bd1163f3574a7b065ea" ns2:_="" ns3:_="">
    <xsd:import namespace="a3254b5f-5094-40a3-96d4-cb481080e4dc"/>
    <xsd:import namespace="12d3288d-28e8-4ecf-b401-cc4a9dfc3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54b5f-5094-40a3-96d4-cb481080e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3288d-28e8-4ecf-b401-cc4a9dfc3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55CC07-C3B9-4DA2-9543-DD28958291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1D6A49-D527-47E7-A0CD-C8E6BED21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254b5f-5094-40a3-96d4-cb481080e4dc"/>
    <ds:schemaRef ds:uri="12d3288d-28e8-4ecf-b401-cc4a9dfc3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D2754-AF83-4B67-B242-9A48C42A7D69}">
  <ds:schemaRefs>
    <ds:schemaRef ds:uri="http://www.w3.org/XML/1998/namespace"/>
    <ds:schemaRef ds:uri="a3254b5f-5094-40a3-96d4-cb481080e4dc"/>
    <ds:schemaRef ds:uri="http://schemas.openxmlformats.org/package/2006/metadata/core-properties"/>
    <ds:schemaRef ds:uri="12d3288d-28e8-4ecf-b401-cc4a9dfc3cd3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Pielikums Nr.4</vt:lpstr>
      <vt:lpstr>Pielikumi Nr.5-10</vt:lpstr>
      <vt:lpstr>Pielikumi Nr.11, 12</vt:lpstr>
      <vt:lpstr>Pielikums Nr.13-14</vt:lpstr>
      <vt:lpstr>'Peļņas vai zaudējumu pārskats'!_Hlk71365834</vt:lpstr>
      <vt:lpstr>'Pielikumi Nr.5-10'!_Toc506281143</vt:lpstr>
      <vt:lpstr>'Pielikumi Nr.11, 12'!_Toc506281145</vt:lpstr>
      <vt:lpstr>'Pielikumi Nr.11, 12'!_Toc506297406</vt:lpstr>
      <vt:lpstr>'Pielikumi Nr.5-10'!_Toc506297406</vt:lpstr>
      <vt:lpstr>'Pielikums Nr.4'!_Toc506297406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Zvirbule</dc:creator>
  <cp:keywords/>
  <dc:description/>
  <cp:lastModifiedBy>Aija Martinsone-Staģe</cp:lastModifiedBy>
  <cp:revision/>
  <dcterms:created xsi:type="dcterms:W3CDTF">2021-05-20T13:36:12Z</dcterms:created>
  <dcterms:modified xsi:type="dcterms:W3CDTF">2022-08-04T10:20:42Z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0x010100C77295E16D6EAF4299AAE5D8265B25A3</vt:lpwstr>
  </property>
</Properties>
</file>